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https://gyholding-my.sharepoint.com/personal/gph_martinb_globalportsholding_com1/Documents/IR Folder/2023 - Release/"/>
    </mc:Choice>
  </mc:AlternateContent>
  <xr:revisionPtr revIDLastSave="0" documentId="8_{DBF72AC3-CDC5-4409-A1F7-E0A79D7C44F0}" xr6:coauthVersionLast="47" xr6:coauthVersionMax="47" xr10:uidLastSave="{00000000-0000-0000-0000-000000000000}"/>
  <bookViews>
    <workbookView xWindow="-98" yWindow="-98" windowWidth="23236" windowHeight="13875" firstSheet="2" activeTab="3" xr2:uid="{00000000-000D-0000-FFFF-FFFF00000000}"/>
  </bookViews>
  <sheets>
    <sheet name=" " sheetId="3" r:id="rId1"/>
    <sheet name="Disclaimer" sheetId="13" r:id="rId2"/>
    <sheet name="Notes" sheetId="11" r:id="rId3"/>
    <sheet name="Occupancy_2023" sheetId="24" r:id="rId4"/>
    <sheet name="Traffic&gt;" sheetId="25" r:id="rId5"/>
    <sheet name="Sep-23" sheetId="40" r:id="rId6"/>
    <sheet name="Aug-23" sheetId="38" r:id="rId7"/>
    <sheet name="July-23" sheetId="37" r:id="rId8"/>
    <sheet name="June-23" sheetId="36" r:id="rId9"/>
    <sheet name="May-23" sheetId="35" r:id="rId10"/>
    <sheet name="Apr-23" sheetId="34" r:id="rId11"/>
    <sheet name="Mar-23" sheetId="33" r:id="rId12"/>
    <sheet name="Mar-23_old structure" sheetId="32" r:id="rId13"/>
    <sheet name="Feb-23" sheetId="31" r:id="rId14"/>
    <sheet name="Jan-23" sheetId="30" r:id="rId15"/>
    <sheet name="Dec-22" sheetId="29" r:id="rId16"/>
    <sheet name="Nov-22" sheetId="28" r:id="rId17"/>
    <sheet name="Oct-22" sheetId="27" r:id="rId18"/>
    <sheet name="Sep-22" sheetId="26" r:id="rId19"/>
    <sheet name="Aug-22" sheetId="22" r:id="rId20"/>
    <sheet name="Jul-22" sheetId="21" r:id="rId21"/>
    <sheet name="Jun-22" sheetId="20" r:id="rId22"/>
    <sheet name="May-22" sheetId="19" r:id="rId23"/>
    <sheet name="Apr-22" sheetId="18" r:id="rId24"/>
    <sheet name="Mar-22" sheetId="17" r:id="rId25"/>
    <sheet name="Feb-22" sheetId="16" r:id="rId26"/>
    <sheet name="Jan-22" sheetId="15" r:id="rId27"/>
    <sheet name="Dec-21" sheetId="14" r:id="rId28"/>
    <sheet name="Nov-21" sheetId="10" r:id="rId29"/>
    <sheet name="Oct-21" sheetId="9" r:id="rId30"/>
    <sheet name="Sept-21" sheetId="1" r:id="rId31"/>
  </sheets>
  <externalReferences>
    <externalReference r:id="rId32"/>
    <externalReference r:id="rId33"/>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3" hidden="1">'Apr-22'!$X:$XFD</definedName>
    <definedName name="Z_5F6D01E3_9E6F_4D7F_980F_63899AF95899_.wvu.Cols" localSheetId="19" hidden="1">'Aug-22'!$X:$XFD</definedName>
    <definedName name="Z_5F6D01E3_9E6F_4D7F_980F_63899AF95899_.wvu.Cols" localSheetId="27" hidden="1">'Dec-21'!$S:$XFD</definedName>
    <definedName name="Z_5F6D01E3_9E6F_4D7F_980F_63899AF95899_.wvu.Cols" localSheetId="15" hidden="1">'Dec-22'!$X:$XFD</definedName>
    <definedName name="Z_5F6D01E3_9E6F_4D7F_980F_63899AF95899_.wvu.Cols" localSheetId="1" hidden="1">Disclaimer!$X:$XFD</definedName>
    <definedName name="Z_5F6D01E3_9E6F_4D7F_980F_63899AF95899_.wvu.Cols" localSheetId="25" hidden="1">'Feb-22'!$X:$XFD</definedName>
    <definedName name="Z_5F6D01E3_9E6F_4D7F_980F_63899AF95899_.wvu.Cols" localSheetId="26" hidden="1">'Jan-22'!$X:$XFD</definedName>
    <definedName name="Z_5F6D01E3_9E6F_4D7F_980F_63899AF95899_.wvu.Cols" localSheetId="14" hidden="1">'Jan-23'!$AC:$XFD</definedName>
    <definedName name="Z_5F6D01E3_9E6F_4D7F_980F_63899AF95899_.wvu.Cols" localSheetId="20" hidden="1">'Jul-22'!$X:$XFD</definedName>
    <definedName name="Z_5F6D01E3_9E6F_4D7F_980F_63899AF95899_.wvu.Cols" localSheetId="21" hidden="1">'Jun-22'!$X:$XFD</definedName>
    <definedName name="Z_5F6D01E3_9E6F_4D7F_980F_63899AF95899_.wvu.Cols" localSheetId="24" hidden="1">'Mar-22'!$X:$XFD</definedName>
    <definedName name="Z_5F6D01E3_9E6F_4D7F_980F_63899AF95899_.wvu.Cols" localSheetId="22" hidden="1">'May-22'!$X:$XFD</definedName>
    <definedName name="Z_5F6D01E3_9E6F_4D7F_980F_63899AF95899_.wvu.Cols" localSheetId="2" hidden="1">Notes!$S:$XFD</definedName>
    <definedName name="Z_5F6D01E3_9E6F_4D7F_980F_63899AF95899_.wvu.Cols" localSheetId="28" hidden="1">'Nov-21'!$S:$XFD</definedName>
    <definedName name="Z_5F6D01E3_9E6F_4D7F_980F_63899AF95899_.wvu.Cols" localSheetId="16" hidden="1">'Nov-22'!$X:$XFD</definedName>
    <definedName name="Z_5F6D01E3_9E6F_4D7F_980F_63899AF95899_.wvu.Cols" localSheetId="3" hidden="1">Occupancy_2023!$AA:$XFD</definedName>
    <definedName name="Z_5F6D01E3_9E6F_4D7F_980F_63899AF95899_.wvu.Cols" localSheetId="29" hidden="1">'Oct-21'!$S:$XFD</definedName>
    <definedName name="Z_5F6D01E3_9E6F_4D7F_980F_63899AF95899_.wvu.Cols" localSheetId="17" hidden="1">'Oct-22'!$X:$XFD</definedName>
    <definedName name="Z_5F6D01E3_9E6F_4D7F_980F_63899AF95899_.wvu.Cols" localSheetId="18" hidden="1">'Sep-22'!$X:$XFD</definedName>
    <definedName name="Z_5F6D01E3_9E6F_4D7F_980F_63899AF95899_.wvu.Cols" localSheetId="30"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3" hidden="1">'Apr-22'!$49:$1048576,'Apr-22'!$30:$48</definedName>
    <definedName name="Z_5F6D01E3_9E6F_4D7F_980F_63899AF95899_.wvu.Rows" localSheetId="27" hidden="1">'Dec-21'!$49:$1048576,'Dec-21'!$30:$48</definedName>
    <definedName name="Z_5F6D01E3_9E6F_4D7F_980F_63899AF95899_.wvu.Rows" localSheetId="1" hidden="1">Disclaimer!$45:$1048576,Disclaimer!$30:$44</definedName>
    <definedName name="Z_5F6D01E3_9E6F_4D7F_980F_63899AF95899_.wvu.Rows" localSheetId="25" hidden="1">'Feb-22'!$49:$1048576,'Feb-22'!$30:$48</definedName>
    <definedName name="Z_5F6D01E3_9E6F_4D7F_980F_63899AF95899_.wvu.Rows" localSheetId="26" hidden="1">'Jan-22'!$49:$1048576,'Jan-22'!$30:$48</definedName>
    <definedName name="Z_5F6D01E3_9E6F_4D7F_980F_63899AF95899_.wvu.Rows" localSheetId="21" hidden="1">'Jun-22'!$49:$1048576,'Jun-22'!$30:$48</definedName>
    <definedName name="Z_5F6D01E3_9E6F_4D7F_980F_63899AF95899_.wvu.Rows" localSheetId="24" hidden="1">'Mar-22'!$49:$1048576,'Mar-22'!$30:$48</definedName>
    <definedName name="Z_5F6D01E3_9E6F_4D7F_980F_63899AF95899_.wvu.Rows" localSheetId="22" hidden="1">'May-22'!$49:$1048576,'May-22'!$30:$48</definedName>
    <definedName name="Z_5F6D01E3_9E6F_4D7F_980F_63899AF95899_.wvu.Rows" localSheetId="2" hidden="1">Notes!$45:$1048576,Notes!$27:$44</definedName>
    <definedName name="Z_5F6D01E3_9E6F_4D7F_980F_63899AF95899_.wvu.Rows" localSheetId="28" hidden="1">'Nov-21'!$49:$1048576,'Nov-21'!$30:$48</definedName>
    <definedName name="Z_5F6D01E3_9E6F_4D7F_980F_63899AF95899_.wvu.Rows" localSheetId="29" hidden="1">'Oct-21'!$49:$1048576,'Oct-21'!$30:$48</definedName>
    <definedName name="Z_5F6D01E3_9E6F_4D7F_980F_63899AF95899_.wvu.Rows" localSheetId="30" hidden="1">'Sept-21'!$49:$1048576,'Sept-21'!$30:$48</definedName>
    <definedName name="Z_5F6D01E3_9E6F_4D7F_980F_63899AF95899_.wvu.Rows" localSheetId="4" hidden="1">'Traffic&gt;'!$45:$1048576,'Traffic&gt;'!$27:$44</definedName>
  </definedNames>
  <calcPr calcId="191029" iterate="1"/>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9" i="40" l="1"/>
  <c r="O47" i="40"/>
  <c r="S46" i="40"/>
  <c r="Q44" i="40"/>
  <c r="P44" i="40"/>
  <c r="R41" i="40"/>
  <c r="R37" i="40"/>
  <c r="S26" i="40"/>
  <c r="R26" i="40"/>
  <c r="Q26" i="40"/>
  <c r="P26" i="40"/>
  <c r="O26" i="40"/>
  <c r="U26" i="40" s="1"/>
  <c r="S25" i="40"/>
  <c r="R25" i="40"/>
  <c r="Q25" i="40"/>
  <c r="P25" i="40"/>
  <c r="O25" i="40"/>
  <c r="S23" i="40"/>
  <c r="R23" i="40"/>
  <c r="Q23" i="40"/>
  <c r="P23" i="40"/>
  <c r="O23" i="40"/>
  <c r="S22" i="40"/>
  <c r="R22" i="40"/>
  <c r="Q22" i="40"/>
  <c r="P22" i="40"/>
  <c r="O22" i="40"/>
  <c r="S20" i="40"/>
  <c r="R20" i="40"/>
  <c r="V20" i="40" s="1"/>
  <c r="Q20" i="40"/>
  <c r="P20" i="40"/>
  <c r="O20" i="40"/>
  <c r="S19" i="40"/>
  <c r="R19" i="40"/>
  <c r="Q19" i="40"/>
  <c r="P19" i="40"/>
  <c r="O19" i="40"/>
  <c r="S17" i="40"/>
  <c r="R17" i="40"/>
  <c r="Q17" i="40"/>
  <c r="P17" i="40"/>
  <c r="O17" i="40"/>
  <c r="S16" i="40"/>
  <c r="R16" i="40"/>
  <c r="P16" i="40"/>
  <c r="O16" i="40"/>
  <c r="S14" i="40"/>
  <c r="R14" i="40"/>
  <c r="Q14" i="40"/>
  <c r="P14" i="40"/>
  <c r="O14" i="40"/>
  <c r="S13" i="40"/>
  <c r="R13" i="40"/>
  <c r="Q13" i="40"/>
  <c r="P13" i="40"/>
  <c r="O13" i="40"/>
  <c r="AA52" i="40"/>
  <c r="Z52" i="40"/>
  <c r="Y52" i="40"/>
  <c r="AA51" i="40"/>
  <c r="Z51" i="40"/>
  <c r="Y51" i="40"/>
  <c r="X51" i="40"/>
  <c r="J50" i="40"/>
  <c r="S50" i="40" s="1"/>
  <c r="H50" i="40"/>
  <c r="Q50" i="40" s="1"/>
  <c r="J49" i="40"/>
  <c r="S49" i="40" s="1"/>
  <c r="F49" i="40"/>
  <c r="O49" i="40" s="1"/>
  <c r="H47" i="40"/>
  <c r="Q47" i="40" s="1"/>
  <c r="F47" i="40"/>
  <c r="J46" i="40"/>
  <c r="H46" i="40"/>
  <c r="Q46" i="40" s="1"/>
  <c r="F46" i="40"/>
  <c r="O46" i="40" s="1"/>
  <c r="I44" i="40"/>
  <c r="R44" i="40" s="1"/>
  <c r="G43" i="40"/>
  <c r="P43" i="40" s="1"/>
  <c r="J41" i="40"/>
  <c r="S41" i="40" s="1"/>
  <c r="H41" i="40"/>
  <c r="Q41" i="40" s="1"/>
  <c r="F41" i="40"/>
  <c r="O41" i="40" s="1"/>
  <c r="X52" i="40"/>
  <c r="H38" i="40"/>
  <c r="Q38" i="40" s="1"/>
  <c r="F38" i="40"/>
  <c r="O38" i="40" s="1"/>
  <c r="G37" i="40"/>
  <c r="P37" i="40" s="1"/>
  <c r="O33" i="40"/>
  <c r="M26" i="40"/>
  <c r="K26" i="40"/>
  <c r="I50" i="40"/>
  <c r="R50" i="40" s="1"/>
  <c r="G50" i="40"/>
  <c r="P50" i="40" s="1"/>
  <c r="N26" i="40"/>
  <c r="K25" i="40"/>
  <c r="H49" i="40"/>
  <c r="L25" i="40"/>
  <c r="W23" i="40"/>
  <c r="J47" i="40"/>
  <c r="S47" i="40" s="1"/>
  <c r="G47" i="40"/>
  <c r="P47" i="40" s="1"/>
  <c r="N23" i="40"/>
  <c r="U22" i="40"/>
  <c r="M22" i="40"/>
  <c r="I46" i="40"/>
  <c r="R46" i="40" s="1"/>
  <c r="L22" i="40"/>
  <c r="N22" i="40"/>
  <c r="M20" i="40"/>
  <c r="K20" i="40"/>
  <c r="J44" i="40"/>
  <c r="S44" i="40" s="1"/>
  <c r="H44" i="40"/>
  <c r="G44" i="40"/>
  <c r="N20" i="40"/>
  <c r="K19" i="40"/>
  <c r="J43" i="40"/>
  <c r="S43" i="40" s="1"/>
  <c r="H43" i="40"/>
  <c r="Q43" i="40" s="1"/>
  <c r="F43" i="40"/>
  <c r="O43" i="40" s="1"/>
  <c r="Y28" i="40"/>
  <c r="I41" i="40"/>
  <c r="G41" i="40"/>
  <c r="P41" i="40" s="1"/>
  <c r="N17" i="40"/>
  <c r="M16" i="40"/>
  <c r="J40" i="40"/>
  <c r="S40" i="40" s="1"/>
  <c r="I40" i="40"/>
  <c r="R40" i="40" s="1"/>
  <c r="H40" i="40"/>
  <c r="N16" i="40"/>
  <c r="AA28" i="40"/>
  <c r="Z28" i="40"/>
  <c r="X28" i="40"/>
  <c r="V14" i="40"/>
  <c r="M14" i="40"/>
  <c r="K14" i="40"/>
  <c r="J28" i="40"/>
  <c r="I38" i="40"/>
  <c r="R38" i="40" s="1"/>
  <c r="H28" i="40"/>
  <c r="G38" i="40"/>
  <c r="P38" i="40" s="1"/>
  <c r="N14" i="40"/>
  <c r="AA27" i="40"/>
  <c r="Z27" i="40"/>
  <c r="Y27" i="40"/>
  <c r="X27" i="40"/>
  <c r="K13" i="40"/>
  <c r="J37" i="40"/>
  <c r="S37" i="40" s="1"/>
  <c r="I37" i="40"/>
  <c r="H27" i="40"/>
  <c r="L13" i="40"/>
  <c r="O9" i="40"/>
  <c r="F9" i="40"/>
  <c r="F33" i="40" s="1"/>
  <c r="S50" i="38"/>
  <c r="R50" i="38"/>
  <c r="Q50" i="38"/>
  <c r="P50" i="38"/>
  <c r="O50" i="38"/>
  <c r="S49" i="38"/>
  <c r="R49" i="38"/>
  <c r="Q49" i="38"/>
  <c r="P49" i="38"/>
  <c r="O49" i="38"/>
  <c r="S47" i="38"/>
  <c r="R47" i="38"/>
  <c r="Q47" i="38"/>
  <c r="P47" i="38"/>
  <c r="S46" i="38"/>
  <c r="R46" i="38"/>
  <c r="Q46" i="38"/>
  <c r="P46" i="38"/>
  <c r="O46" i="38"/>
  <c r="S44" i="38"/>
  <c r="R44" i="38"/>
  <c r="Q44" i="38"/>
  <c r="P44" i="38"/>
  <c r="O44" i="38"/>
  <c r="S43" i="38"/>
  <c r="R43" i="38"/>
  <c r="Q43" i="38"/>
  <c r="P43" i="38"/>
  <c r="O43" i="38"/>
  <c r="S41" i="38"/>
  <c r="R41" i="38"/>
  <c r="Q41" i="38"/>
  <c r="P41" i="38"/>
  <c r="O41" i="38"/>
  <c r="S40" i="38"/>
  <c r="R40" i="38"/>
  <c r="P40" i="38"/>
  <c r="O40" i="38"/>
  <c r="S38" i="38"/>
  <c r="R38" i="38"/>
  <c r="Q38" i="38"/>
  <c r="P38" i="38"/>
  <c r="O38" i="38"/>
  <c r="S37" i="38"/>
  <c r="R37" i="38"/>
  <c r="Q37" i="38"/>
  <c r="P37" i="38"/>
  <c r="O37" i="38"/>
  <c r="S26" i="38"/>
  <c r="R26" i="38"/>
  <c r="Q26" i="38"/>
  <c r="P26" i="38"/>
  <c r="O26" i="38"/>
  <c r="S25" i="38"/>
  <c r="R25" i="38"/>
  <c r="Q25" i="38"/>
  <c r="P25" i="38"/>
  <c r="O25" i="38"/>
  <c r="S23" i="38"/>
  <c r="R23" i="38"/>
  <c r="Q23" i="38"/>
  <c r="P23" i="38"/>
  <c r="S22" i="38"/>
  <c r="R22" i="38"/>
  <c r="Q22" i="38"/>
  <c r="P22" i="38"/>
  <c r="O22" i="38"/>
  <c r="S20" i="38"/>
  <c r="R20" i="38"/>
  <c r="Q20" i="38"/>
  <c r="P20" i="38"/>
  <c r="O20" i="38"/>
  <c r="S19" i="38"/>
  <c r="R19" i="38"/>
  <c r="Q19" i="38"/>
  <c r="P19" i="38"/>
  <c r="O19" i="38"/>
  <c r="S17" i="38"/>
  <c r="R17" i="38"/>
  <c r="Q17" i="38"/>
  <c r="P17" i="38"/>
  <c r="O17" i="38"/>
  <c r="S16" i="38"/>
  <c r="R16" i="38"/>
  <c r="P16" i="38"/>
  <c r="O16" i="38"/>
  <c r="S14" i="38"/>
  <c r="R14" i="38"/>
  <c r="Q14" i="38"/>
  <c r="P14" i="38"/>
  <c r="O14" i="38"/>
  <c r="S13" i="38"/>
  <c r="R13" i="38"/>
  <c r="Q13" i="38"/>
  <c r="P13" i="38"/>
  <c r="O13" i="38"/>
  <c r="AA52" i="38"/>
  <c r="Z52" i="38"/>
  <c r="Y52" i="38"/>
  <c r="AA51" i="38"/>
  <c r="Z51" i="38"/>
  <c r="Y51" i="38"/>
  <c r="I50" i="38"/>
  <c r="F49" i="38"/>
  <c r="H47" i="38"/>
  <c r="J46" i="38"/>
  <c r="G43" i="38"/>
  <c r="X52" i="38"/>
  <c r="H38" i="38"/>
  <c r="X51" i="38"/>
  <c r="O33" i="38"/>
  <c r="J50" i="38"/>
  <c r="H50" i="38"/>
  <c r="G50" i="38"/>
  <c r="N26" i="38"/>
  <c r="M25" i="38"/>
  <c r="L25" i="38"/>
  <c r="I49" i="38"/>
  <c r="K25" i="38"/>
  <c r="K23" i="38"/>
  <c r="J47" i="38"/>
  <c r="I47" i="38"/>
  <c r="G47" i="38"/>
  <c r="F47" i="38"/>
  <c r="I46" i="38"/>
  <c r="H46" i="38"/>
  <c r="G46" i="38"/>
  <c r="J44" i="38"/>
  <c r="I44" i="38"/>
  <c r="H44" i="38"/>
  <c r="G44" i="38"/>
  <c r="N20" i="38"/>
  <c r="M19" i="38"/>
  <c r="L19" i="38"/>
  <c r="I43" i="38"/>
  <c r="F43" i="38"/>
  <c r="AA28" i="38"/>
  <c r="K17" i="38"/>
  <c r="J41" i="38"/>
  <c r="I41" i="38"/>
  <c r="H41" i="38"/>
  <c r="G41" i="38"/>
  <c r="F41" i="38"/>
  <c r="Y27" i="38"/>
  <c r="J40" i="38"/>
  <c r="I40" i="38"/>
  <c r="G40" i="38"/>
  <c r="Z28" i="38"/>
  <c r="Y28" i="38"/>
  <c r="X28" i="38"/>
  <c r="J28" i="38"/>
  <c r="I28" i="38"/>
  <c r="H28" i="38"/>
  <c r="G38" i="38"/>
  <c r="F38" i="38"/>
  <c r="AA27" i="38"/>
  <c r="Z27" i="38"/>
  <c r="X27" i="38"/>
  <c r="M13" i="38"/>
  <c r="L13" i="38"/>
  <c r="J37" i="38"/>
  <c r="I37" i="38"/>
  <c r="H27" i="38"/>
  <c r="G27" i="38"/>
  <c r="K13" i="38"/>
  <c r="O9" i="38"/>
  <c r="F9" i="38"/>
  <c r="F33" i="38" s="1"/>
  <c r="F13" i="33"/>
  <c r="G13" i="33"/>
  <c r="H13" i="33"/>
  <c r="I13" i="33"/>
  <c r="J13" i="33"/>
  <c r="F14" i="33"/>
  <c r="G14" i="33"/>
  <c r="H14" i="33"/>
  <c r="I14" i="33"/>
  <c r="J14" i="33"/>
  <c r="F16" i="33"/>
  <c r="G16" i="33"/>
  <c r="H16" i="33"/>
  <c r="I16" i="33"/>
  <c r="J16" i="33"/>
  <c r="F17" i="33"/>
  <c r="G17" i="33"/>
  <c r="H17" i="33"/>
  <c r="I17" i="33"/>
  <c r="J17" i="33"/>
  <c r="F19" i="33"/>
  <c r="G19" i="33"/>
  <c r="H19" i="33"/>
  <c r="I19" i="33"/>
  <c r="J19" i="33"/>
  <c r="F20" i="33"/>
  <c r="G20" i="33"/>
  <c r="H20" i="33"/>
  <c r="I20" i="33"/>
  <c r="J20" i="33"/>
  <c r="F22" i="33"/>
  <c r="G22" i="33"/>
  <c r="H22" i="33"/>
  <c r="I22" i="33"/>
  <c r="J22" i="33"/>
  <c r="F23" i="33"/>
  <c r="G23" i="33"/>
  <c r="H23" i="33"/>
  <c r="I23" i="33"/>
  <c r="J23" i="33"/>
  <c r="S28" i="40" l="1"/>
  <c r="W46" i="40"/>
  <c r="V46" i="40"/>
  <c r="U46" i="40"/>
  <c r="P27" i="40"/>
  <c r="G52" i="40"/>
  <c r="P52" i="40"/>
  <c r="W41" i="40"/>
  <c r="V41" i="40"/>
  <c r="U41" i="40"/>
  <c r="T41" i="40"/>
  <c r="W47" i="40"/>
  <c r="V47" i="40"/>
  <c r="U47" i="40"/>
  <c r="T47" i="40"/>
  <c r="V26" i="40"/>
  <c r="W16" i="40"/>
  <c r="T38" i="40"/>
  <c r="L49" i="40"/>
  <c r="H52" i="40"/>
  <c r="J51" i="40"/>
  <c r="S51" i="40"/>
  <c r="N43" i="40"/>
  <c r="L43" i="40"/>
  <c r="K43" i="40"/>
  <c r="W17" i="40"/>
  <c r="W20" i="40"/>
  <c r="K23" i="40"/>
  <c r="I27" i="40"/>
  <c r="N13" i="40"/>
  <c r="L17" i="40"/>
  <c r="N19" i="40"/>
  <c r="V22" i="40"/>
  <c r="L23" i="40"/>
  <c r="N25" i="40"/>
  <c r="J27" i="40"/>
  <c r="Q52" i="40"/>
  <c r="F40" i="40"/>
  <c r="O40" i="40" s="1"/>
  <c r="K41" i="40"/>
  <c r="F44" i="40"/>
  <c r="O44" i="40" s="1"/>
  <c r="I47" i="40"/>
  <c r="R47" i="40" s="1"/>
  <c r="R52" i="40" s="1"/>
  <c r="G49" i="40"/>
  <c r="P49" i="40" s="1"/>
  <c r="M13" i="40"/>
  <c r="K17" i="40"/>
  <c r="M19" i="40"/>
  <c r="N49" i="40"/>
  <c r="K16" i="40"/>
  <c r="S27" i="40"/>
  <c r="M17" i="40"/>
  <c r="U17" i="40"/>
  <c r="U20" i="40"/>
  <c r="K22" i="40"/>
  <c r="M23" i="40"/>
  <c r="U23" i="40"/>
  <c r="J38" i="40"/>
  <c r="S38" i="40" s="1"/>
  <c r="G40" i="40"/>
  <c r="P40" i="40" s="1"/>
  <c r="L41" i="40"/>
  <c r="I43" i="40"/>
  <c r="R43" i="40" s="1"/>
  <c r="L46" i="40"/>
  <c r="F50" i="40"/>
  <c r="O50" i="40" s="1"/>
  <c r="W22" i="40"/>
  <c r="W14" i="40"/>
  <c r="M25" i="40"/>
  <c r="W26" i="40"/>
  <c r="L16" i="40"/>
  <c r="T16" i="40"/>
  <c r="T22" i="40"/>
  <c r="V23" i="40"/>
  <c r="F28" i="40"/>
  <c r="F37" i="40"/>
  <c r="O37" i="40" s="1"/>
  <c r="K38" i="40"/>
  <c r="M41" i="40"/>
  <c r="M46" i="40"/>
  <c r="K47" i="40"/>
  <c r="I49" i="40"/>
  <c r="R49" i="40" s="1"/>
  <c r="G28" i="40"/>
  <c r="O28" i="40"/>
  <c r="L38" i="40"/>
  <c r="N41" i="40"/>
  <c r="N46" i="40"/>
  <c r="L47" i="40"/>
  <c r="L14" i="40"/>
  <c r="V16" i="40"/>
  <c r="T17" i="40"/>
  <c r="L20" i="40"/>
  <c r="T20" i="40"/>
  <c r="T23" i="40"/>
  <c r="L26" i="40"/>
  <c r="T26" i="40"/>
  <c r="F27" i="40"/>
  <c r="H37" i="40"/>
  <c r="Q37" i="40" s="1"/>
  <c r="M38" i="40"/>
  <c r="G46" i="40"/>
  <c r="K46" i="40" s="1"/>
  <c r="M47" i="40"/>
  <c r="G27" i="40"/>
  <c r="I28" i="40"/>
  <c r="N38" i="40"/>
  <c r="N47" i="40"/>
  <c r="V17" i="40"/>
  <c r="L19" i="40"/>
  <c r="H52" i="38"/>
  <c r="M49" i="38"/>
  <c r="W22" i="38"/>
  <c r="T22" i="38"/>
  <c r="V26" i="38"/>
  <c r="N47" i="38"/>
  <c r="M47" i="38"/>
  <c r="L47" i="38"/>
  <c r="K47" i="38"/>
  <c r="N41" i="38"/>
  <c r="M41" i="38"/>
  <c r="L41" i="38"/>
  <c r="K41" i="38"/>
  <c r="M43" i="38"/>
  <c r="K43" i="38"/>
  <c r="I51" i="38"/>
  <c r="R51" i="38"/>
  <c r="M38" i="38"/>
  <c r="L38" i="38"/>
  <c r="K38" i="38"/>
  <c r="G52" i="38"/>
  <c r="P52" i="38"/>
  <c r="T16" i="38"/>
  <c r="N14" i="38"/>
  <c r="W26" i="38"/>
  <c r="N13" i="38"/>
  <c r="V16" i="38"/>
  <c r="L17" i="38"/>
  <c r="N19" i="38"/>
  <c r="V22" i="38"/>
  <c r="L23" i="38"/>
  <c r="N25" i="38"/>
  <c r="J27" i="38"/>
  <c r="I38" i="38"/>
  <c r="Q52" i="38"/>
  <c r="F40" i="38"/>
  <c r="H43" i="38"/>
  <c r="F44" i="38"/>
  <c r="G49" i="38"/>
  <c r="K16" i="38"/>
  <c r="W16" i="38"/>
  <c r="M17" i="38"/>
  <c r="K22" i="38"/>
  <c r="M23" i="38"/>
  <c r="U26" i="38"/>
  <c r="J38" i="38"/>
  <c r="N38" i="38" s="1"/>
  <c r="H49" i="38"/>
  <c r="F50" i="38"/>
  <c r="I27" i="38"/>
  <c r="L16" i="38"/>
  <c r="N17" i="38"/>
  <c r="L22" i="38"/>
  <c r="N23" i="38"/>
  <c r="F28" i="38"/>
  <c r="F37" i="38"/>
  <c r="H40" i="38"/>
  <c r="J43" i="38"/>
  <c r="P27" i="38"/>
  <c r="K14" i="38"/>
  <c r="M16" i="38"/>
  <c r="K20" i="38"/>
  <c r="M22" i="38"/>
  <c r="K26" i="38"/>
  <c r="G28" i="38"/>
  <c r="G37" i="38"/>
  <c r="F46" i="38"/>
  <c r="J49" i="38"/>
  <c r="L14" i="38"/>
  <c r="N22" i="38"/>
  <c r="L26" i="38"/>
  <c r="T26" i="38"/>
  <c r="F27" i="38"/>
  <c r="H37" i="38"/>
  <c r="U22" i="38"/>
  <c r="N16" i="38"/>
  <c r="L20" i="38"/>
  <c r="S27" i="38"/>
  <c r="M14" i="38"/>
  <c r="K19" i="38"/>
  <c r="M20" i="38"/>
  <c r="M26" i="38"/>
  <c r="J20" i="36"/>
  <c r="G20" i="36"/>
  <c r="F20" i="36"/>
  <c r="I52" i="40" l="1"/>
  <c r="P46" i="40"/>
  <c r="T46" i="40" s="1"/>
  <c r="L44" i="40"/>
  <c r="K44" i="40"/>
  <c r="N44" i="40"/>
  <c r="M44" i="40"/>
  <c r="M43" i="40"/>
  <c r="U38" i="40"/>
  <c r="P28" i="40"/>
  <c r="T28" i="40" s="1"/>
  <c r="T19" i="40"/>
  <c r="W19" i="40"/>
  <c r="U19" i="40"/>
  <c r="V19" i="40"/>
  <c r="V38" i="40"/>
  <c r="T13" i="40"/>
  <c r="O27" i="40"/>
  <c r="W13" i="40"/>
  <c r="U13" i="40"/>
  <c r="V13" i="40"/>
  <c r="F51" i="40"/>
  <c r="N37" i="40"/>
  <c r="K37" i="40"/>
  <c r="M37" i="40"/>
  <c r="L37" i="40"/>
  <c r="L40" i="40"/>
  <c r="K40" i="40"/>
  <c r="M40" i="40"/>
  <c r="N40" i="40"/>
  <c r="G51" i="40"/>
  <c r="H51" i="40"/>
  <c r="W28" i="40"/>
  <c r="N27" i="40"/>
  <c r="M27" i="40"/>
  <c r="L27" i="40"/>
  <c r="K27" i="40"/>
  <c r="T14" i="40"/>
  <c r="T25" i="40"/>
  <c r="U25" i="40"/>
  <c r="W25" i="40"/>
  <c r="V25" i="40"/>
  <c r="U49" i="40"/>
  <c r="T49" i="40"/>
  <c r="V49" i="40"/>
  <c r="W49" i="40"/>
  <c r="R51" i="40"/>
  <c r="N28" i="40"/>
  <c r="M28" i="40"/>
  <c r="L28" i="40"/>
  <c r="K28" i="40"/>
  <c r="J52" i="40"/>
  <c r="F52" i="40"/>
  <c r="V43" i="40"/>
  <c r="U43" i="40"/>
  <c r="T43" i="40"/>
  <c r="W43" i="40"/>
  <c r="I51" i="40"/>
  <c r="M49" i="40"/>
  <c r="K49" i="40"/>
  <c r="R27" i="40"/>
  <c r="K50" i="40"/>
  <c r="N50" i="40"/>
  <c r="M50" i="40"/>
  <c r="L50" i="40"/>
  <c r="Q28" i="40"/>
  <c r="U28" i="40" s="1"/>
  <c r="U14" i="40"/>
  <c r="R28" i="40"/>
  <c r="V28" i="40" s="1"/>
  <c r="F52" i="38"/>
  <c r="J51" i="38"/>
  <c r="L49" i="38"/>
  <c r="K52" i="38"/>
  <c r="L52" i="38"/>
  <c r="T25" i="38"/>
  <c r="U25" i="38"/>
  <c r="W25" i="38"/>
  <c r="V25" i="38"/>
  <c r="O27" i="38"/>
  <c r="T13" i="38"/>
  <c r="V13" i="38"/>
  <c r="U13" i="38"/>
  <c r="W13" i="38"/>
  <c r="R27" i="38"/>
  <c r="N46" i="38"/>
  <c r="M46" i="38"/>
  <c r="L46" i="38"/>
  <c r="K46" i="38"/>
  <c r="N49" i="38"/>
  <c r="L40" i="38"/>
  <c r="K40" i="38"/>
  <c r="M40" i="38"/>
  <c r="N40" i="38"/>
  <c r="G51" i="38"/>
  <c r="P51" i="38"/>
  <c r="F51" i="38"/>
  <c r="N37" i="38"/>
  <c r="M37" i="38"/>
  <c r="K37" i="38"/>
  <c r="L37" i="38"/>
  <c r="W41" i="38"/>
  <c r="V41" i="38"/>
  <c r="U41" i="38"/>
  <c r="T41" i="38"/>
  <c r="L44" i="38"/>
  <c r="K44" i="38"/>
  <c r="M44" i="38"/>
  <c r="N44" i="38"/>
  <c r="K49" i="38"/>
  <c r="W17" i="38"/>
  <c r="V17" i="38"/>
  <c r="U17" i="38"/>
  <c r="T17" i="38"/>
  <c r="V20" i="38"/>
  <c r="U20" i="38"/>
  <c r="T20" i="38"/>
  <c r="W20" i="38"/>
  <c r="N27" i="38"/>
  <c r="M27" i="38"/>
  <c r="L27" i="38"/>
  <c r="K27" i="38"/>
  <c r="N28" i="38"/>
  <c r="M28" i="38"/>
  <c r="L28" i="38"/>
  <c r="K28" i="38"/>
  <c r="K50" i="38"/>
  <c r="N50" i="38"/>
  <c r="M50" i="38"/>
  <c r="L50" i="38"/>
  <c r="T19" i="38"/>
  <c r="W19" i="38"/>
  <c r="U19" i="38"/>
  <c r="V19" i="38"/>
  <c r="I52" i="38"/>
  <c r="M52" i="38" s="1"/>
  <c r="R52" i="38"/>
  <c r="L43" i="38"/>
  <c r="Q28" i="38"/>
  <c r="H51" i="38"/>
  <c r="S28" i="38"/>
  <c r="U14" i="38"/>
  <c r="V14" i="38"/>
  <c r="T14" i="38"/>
  <c r="W14" i="38"/>
  <c r="U38" i="38"/>
  <c r="T38" i="38"/>
  <c r="R28" i="38"/>
  <c r="V43" i="38"/>
  <c r="U43" i="38"/>
  <c r="T43" i="38"/>
  <c r="W43" i="38"/>
  <c r="J52" i="38"/>
  <c r="N52" i="38" s="1"/>
  <c r="S52" i="38"/>
  <c r="U49" i="38"/>
  <c r="T49" i="38"/>
  <c r="W49" i="38"/>
  <c r="V49" i="38"/>
  <c r="P28" i="38"/>
  <c r="S51" i="38"/>
  <c r="N43" i="38"/>
  <c r="X44" i="37"/>
  <c r="X44" i="36"/>
  <c r="X44" i="35"/>
  <c r="X44" i="34"/>
  <c r="P51" i="40" l="1"/>
  <c r="W27" i="40"/>
  <c r="V27" i="40"/>
  <c r="T27" i="40"/>
  <c r="S52" i="40"/>
  <c r="W38" i="40"/>
  <c r="T40" i="40"/>
  <c r="W40" i="40"/>
  <c r="V40" i="40"/>
  <c r="W50" i="40"/>
  <c r="V50" i="40"/>
  <c r="T50" i="40"/>
  <c r="U50" i="40"/>
  <c r="N51" i="40"/>
  <c r="M51" i="40"/>
  <c r="L51" i="40"/>
  <c r="K51" i="40"/>
  <c r="T44" i="40"/>
  <c r="W44" i="40"/>
  <c r="U44" i="40"/>
  <c r="V44" i="40"/>
  <c r="O52" i="40"/>
  <c r="O51" i="40"/>
  <c r="W37" i="40"/>
  <c r="V37" i="40"/>
  <c r="U37" i="40"/>
  <c r="T37" i="40"/>
  <c r="K52" i="40"/>
  <c r="L52" i="40"/>
  <c r="N52" i="40"/>
  <c r="M52" i="40"/>
  <c r="N51" i="38"/>
  <c r="M51" i="38"/>
  <c r="L51" i="38"/>
  <c r="K51" i="38"/>
  <c r="T40" i="38"/>
  <c r="W40" i="38"/>
  <c r="V40" i="38"/>
  <c r="T44" i="38"/>
  <c r="W44" i="38"/>
  <c r="U44" i="38"/>
  <c r="V44" i="38"/>
  <c r="W46" i="38"/>
  <c r="V46" i="38"/>
  <c r="U46" i="38"/>
  <c r="T46" i="38"/>
  <c r="W50" i="38"/>
  <c r="V50" i="38"/>
  <c r="T50" i="38"/>
  <c r="U50" i="38"/>
  <c r="V38" i="38"/>
  <c r="W38" i="38"/>
  <c r="O51" i="38"/>
  <c r="W37" i="38"/>
  <c r="V37" i="38"/>
  <c r="U37" i="38"/>
  <c r="T37" i="38"/>
  <c r="W27" i="38"/>
  <c r="V27" i="38"/>
  <c r="T27" i="38"/>
  <c r="X52" i="33"/>
  <c r="X51" i="33"/>
  <c r="X44" i="33"/>
  <c r="W51" i="40" l="1"/>
  <c r="V51" i="40"/>
  <c r="T51" i="40"/>
  <c r="W52" i="40"/>
  <c r="V52" i="40"/>
  <c r="U52" i="40"/>
  <c r="T52" i="40"/>
  <c r="W51" i="38"/>
  <c r="V51" i="38"/>
  <c r="T51" i="38"/>
  <c r="AA52" i="37"/>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52" i="37"/>
  <c r="Y52" i="37"/>
  <c r="X52" i="37"/>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K47" i="37"/>
  <c r="G52" i="37"/>
  <c r="K43" i="37"/>
  <c r="K37" i="37"/>
  <c r="L50" i="37"/>
  <c r="M50" i="37"/>
  <c r="L46" i="37"/>
  <c r="M43" i="37"/>
  <c r="K41" i="37"/>
  <c r="M40" i="37"/>
  <c r="N44" i="37"/>
  <c r="F52" i="37"/>
  <c r="M44" i="37"/>
  <c r="L44" i="37"/>
  <c r="K44" i="37"/>
  <c r="J52" i="37"/>
  <c r="N49" i="37"/>
  <c r="J51" i="37"/>
  <c r="N41" i="37"/>
  <c r="K20" i="37"/>
  <c r="M37" i="37"/>
  <c r="K38" i="37"/>
  <c r="N46" i="37"/>
  <c r="L47" i="37"/>
  <c r="F51" i="37"/>
  <c r="H52" i="37"/>
  <c r="K27" i="37"/>
  <c r="L38" i="37"/>
  <c r="M47" i="37"/>
  <c r="K49" i="37"/>
  <c r="G51" i="37"/>
  <c r="I52" i="37"/>
  <c r="L20" i="37"/>
  <c r="M20" i="37"/>
  <c r="L27" i="37"/>
  <c r="F28" i="37"/>
  <c r="M38" i="37"/>
  <c r="K40" i="37"/>
  <c r="N47" i="37"/>
  <c r="L49" i="37"/>
  <c r="N27" i="37"/>
  <c r="N40" i="37"/>
  <c r="N50" i="37"/>
  <c r="N20" i="37"/>
  <c r="L51" i="37" l="1"/>
  <c r="K51" i="37"/>
  <c r="N51" i="37"/>
  <c r="M51" i="37"/>
  <c r="K52" i="37"/>
  <c r="M52" i="37"/>
  <c r="N52" i="37"/>
  <c r="L52" i="37"/>
  <c r="N28" i="37"/>
  <c r="K28" i="37"/>
  <c r="M28" i="37"/>
  <c r="L28" i="37"/>
  <c r="O26" i="34" l="1"/>
  <c r="O26" i="35" s="1"/>
  <c r="O26" i="36" s="1"/>
  <c r="O26" i="37" s="1"/>
  <c r="AA52" i="36" l="1"/>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K41" i="36" l="1"/>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N46" i="35" l="1"/>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S25" i="37" s="1"/>
  <c r="R26" i="34"/>
  <c r="R26" i="35" s="1"/>
  <c r="R25" i="34"/>
  <c r="R25" i="35" s="1"/>
  <c r="R25" i="36" s="1"/>
  <c r="R25" i="37" s="1"/>
  <c r="Q26" i="34"/>
  <c r="Q26" i="35" s="1"/>
  <c r="Q25" i="34"/>
  <c r="Q25" i="35" s="1"/>
  <c r="Q25" i="36" s="1"/>
  <c r="Q25" i="37" s="1"/>
  <c r="Q23" i="34"/>
  <c r="Q23" i="35" s="1"/>
  <c r="Q23" i="36" s="1"/>
  <c r="Q23" i="37" s="1"/>
  <c r="Q22" i="34"/>
  <c r="Q22" i="35" s="1"/>
  <c r="Q22" i="36" s="1"/>
  <c r="Q22" i="37" s="1"/>
  <c r="P26" i="34"/>
  <c r="P26" i="35" s="1"/>
  <c r="P25" i="34"/>
  <c r="P25" i="35" s="1"/>
  <c r="P25" i="36" s="1"/>
  <c r="P25" i="37" s="1"/>
  <c r="O25" i="34"/>
  <c r="V26" i="35" l="1"/>
  <c r="R26" i="36"/>
  <c r="Q26" i="36"/>
  <c r="U26" i="35"/>
  <c r="P26" i="36"/>
  <c r="T26" i="35"/>
  <c r="S26" i="36"/>
  <c r="W26" i="35"/>
  <c r="O25" i="35"/>
  <c r="O25" i="36" s="1"/>
  <c r="O25" i="37" s="1"/>
  <c r="L28" i="35"/>
  <c r="K28" i="35"/>
  <c r="N28" i="35"/>
  <c r="M28" i="35"/>
  <c r="K52" i="35"/>
  <c r="N52" i="35"/>
  <c r="M52" i="35"/>
  <c r="L52" i="35"/>
  <c r="N51" i="35"/>
  <c r="L51" i="35"/>
  <c r="K51" i="35"/>
  <c r="M51" i="35"/>
  <c r="Z52" i="34"/>
  <c r="Y52" i="34"/>
  <c r="AA51" i="34"/>
  <c r="Z51" i="34"/>
  <c r="Y51" i="34"/>
  <c r="J50" i="34"/>
  <c r="S50" i="34" s="1"/>
  <c r="S50" i="35" s="1"/>
  <c r="S50" i="36" s="1"/>
  <c r="S50" i="37" s="1"/>
  <c r="I50" i="34"/>
  <c r="R50" i="34" s="1"/>
  <c r="R50" i="35" s="1"/>
  <c r="R50" i="36" s="1"/>
  <c r="R50" i="37" s="1"/>
  <c r="H50" i="34"/>
  <c r="Q50" i="34" s="1"/>
  <c r="Q50" i="35" s="1"/>
  <c r="Q50" i="36" s="1"/>
  <c r="Q50" i="37" s="1"/>
  <c r="G50" i="34"/>
  <c r="P50" i="34" s="1"/>
  <c r="P50" i="35" s="1"/>
  <c r="P50" i="36" s="1"/>
  <c r="P50" i="37" s="1"/>
  <c r="F50" i="34"/>
  <c r="O50" i="34" s="1"/>
  <c r="J49" i="34"/>
  <c r="S49" i="34" s="1"/>
  <c r="S49" i="35" s="1"/>
  <c r="S49" i="36" s="1"/>
  <c r="S49" i="37" s="1"/>
  <c r="I49" i="34"/>
  <c r="R49" i="34" s="1"/>
  <c r="R49" i="35" s="1"/>
  <c r="R49" i="36" s="1"/>
  <c r="R49" i="37" s="1"/>
  <c r="H49" i="34"/>
  <c r="Q49" i="34" s="1"/>
  <c r="Q49" i="35" s="1"/>
  <c r="Q49" i="36" s="1"/>
  <c r="Q49" i="37" s="1"/>
  <c r="G49" i="34"/>
  <c r="P49" i="34" s="1"/>
  <c r="P49" i="35" s="1"/>
  <c r="P49" i="36" s="1"/>
  <c r="P49" i="37" s="1"/>
  <c r="F49" i="34"/>
  <c r="O49" i="34" s="1"/>
  <c r="G47" i="34"/>
  <c r="P47" i="34" s="1"/>
  <c r="P47" i="35" s="1"/>
  <c r="P47" i="36" s="1"/>
  <c r="P47" i="37"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S47" i="37" s="1"/>
  <c r="I47" i="34"/>
  <c r="R47" i="34" s="1"/>
  <c r="R47" i="35" s="1"/>
  <c r="R47" i="36" s="1"/>
  <c r="R47" i="37" s="1"/>
  <c r="H47" i="34"/>
  <c r="Q47" i="34" s="1"/>
  <c r="Q47" i="35" s="1"/>
  <c r="Q47" i="36" s="1"/>
  <c r="Q47" i="37" s="1"/>
  <c r="J46" i="34"/>
  <c r="S46" i="34" s="1"/>
  <c r="S46" i="35" s="1"/>
  <c r="I46" i="34"/>
  <c r="R46" i="34" s="1"/>
  <c r="R46" i="35" s="1"/>
  <c r="R46" i="36" s="1"/>
  <c r="R46" i="37" s="1"/>
  <c r="H46" i="34"/>
  <c r="Q46" i="34" s="1"/>
  <c r="Q46" i="35" s="1"/>
  <c r="G46" i="34"/>
  <c r="P46" i="34" s="1"/>
  <c r="P46" i="35" s="1"/>
  <c r="P46" i="36" s="1"/>
  <c r="P46" i="37" s="1"/>
  <c r="J44" i="34"/>
  <c r="S44" i="34" s="1"/>
  <c r="S44" i="35" s="1"/>
  <c r="S44" i="36" s="1"/>
  <c r="S44" i="37" s="1"/>
  <c r="I44" i="34"/>
  <c r="R44" i="34" s="1"/>
  <c r="R44" i="35" s="1"/>
  <c r="R44" i="36" s="1"/>
  <c r="R44" i="37" s="1"/>
  <c r="H44" i="34"/>
  <c r="Q44" i="34" s="1"/>
  <c r="Q44" i="35" s="1"/>
  <c r="Q44" i="36" s="1"/>
  <c r="Q44" i="37" s="1"/>
  <c r="G44" i="34"/>
  <c r="P44" i="34" s="1"/>
  <c r="P44" i="35" s="1"/>
  <c r="P44" i="36" s="1"/>
  <c r="P44" i="37" s="1"/>
  <c r="K20" i="34"/>
  <c r="J43" i="34"/>
  <c r="S43" i="34" s="1"/>
  <c r="S43" i="35" s="1"/>
  <c r="S43" i="36" s="1"/>
  <c r="S43" i="37" s="1"/>
  <c r="I43" i="34"/>
  <c r="R43" i="34" s="1"/>
  <c r="R43" i="35" s="1"/>
  <c r="R43" i="36" s="1"/>
  <c r="R43" i="37" s="1"/>
  <c r="H43" i="34"/>
  <c r="Q43" i="34" s="1"/>
  <c r="Q43" i="35" s="1"/>
  <c r="Q43" i="36" s="1"/>
  <c r="Q43" i="37" s="1"/>
  <c r="G43" i="34"/>
  <c r="P43" i="34" s="1"/>
  <c r="P43" i="35" s="1"/>
  <c r="P43" i="36" s="1"/>
  <c r="P43" i="37" s="1"/>
  <c r="N19" i="34"/>
  <c r="L17" i="34"/>
  <c r="J41" i="34"/>
  <c r="S41" i="34" s="1"/>
  <c r="S41" i="35" s="1"/>
  <c r="S41" i="36" s="1"/>
  <c r="S41" i="37" s="1"/>
  <c r="I41" i="34"/>
  <c r="R41" i="34" s="1"/>
  <c r="R41" i="35" s="1"/>
  <c r="R41" i="36" s="1"/>
  <c r="R41" i="37" s="1"/>
  <c r="H41" i="34"/>
  <c r="Q41" i="34" s="1"/>
  <c r="Q41" i="35" s="1"/>
  <c r="Q41" i="36" s="1"/>
  <c r="Q41" i="37" s="1"/>
  <c r="J40" i="34"/>
  <c r="S40" i="34" s="1"/>
  <c r="S40" i="35" s="1"/>
  <c r="I40" i="34"/>
  <c r="R40" i="34" s="1"/>
  <c r="R40" i="35" s="1"/>
  <c r="R40" i="36" s="1"/>
  <c r="R40" i="37" s="1"/>
  <c r="H16" i="34"/>
  <c r="H40" i="34" s="1"/>
  <c r="Q40" i="34" s="1"/>
  <c r="G40" i="34"/>
  <c r="P40" i="34" s="1"/>
  <c r="P40" i="35" s="1"/>
  <c r="P40" i="36" s="1"/>
  <c r="P40" i="37" s="1"/>
  <c r="L14" i="34"/>
  <c r="G38" i="34"/>
  <c r="P38" i="34" s="1"/>
  <c r="P38" i="35" s="1"/>
  <c r="N14" i="34"/>
  <c r="M13" i="34"/>
  <c r="J37" i="34"/>
  <c r="S37" i="34" s="1"/>
  <c r="S37" i="35" s="1"/>
  <c r="I37" i="34"/>
  <c r="R37" i="34" s="1"/>
  <c r="R37" i="35" s="1"/>
  <c r="G37" i="34"/>
  <c r="P37" i="34" s="1"/>
  <c r="P37" i="35" s="1"/>
  <c r="Q50" i="33"/>
  <c r="Q49" i="33"/>
  <c r="Q44" i="33"/>
  <c r="AA52" i="33"/>
  <c r="Z52" i="33"/>
  <c r="Y52" i="33"/>
  <c r="AA51" i="33"/>
  <c r="Z51" i="33"/>
  <c r="Y51" i="33"/>
  <c r="R20" i="34"/>
  <c r="R20" i="35" s="1"/>
  <c r="R20" i="36" s="1"/>
  <c r="R20" i="37" s="1"/>
  <c r="R19" i="34"/>
  <c r="R19" i="35" s="1"/>
  <c r="R19" i="36" s="1"/>
  <c r="R19" i="37" s="1"/>
  <c r="R17" i="34"/>
  <c r="R17" i="35" s="1"/>
  <c r="R17" i="36" s="1"/>
  <c r="R17" i="37" s="1"/>
  <c r="R16" i="34"/>
  <c r="R16" i="35" s="1"/>
  <c r="R16" i="36" s="1"/>
  <c r="R16" i="37" s="1"/>
  <c r="R14" i="34"/>
  <c r="R14" i="35" s="1"/>
  <c r="R13" i="34"/>
  <c r="R13" i="35" s="1"/>
  <c r="W26" i="36" l="1"/>
  <c r="S26" i="37"/>
  <c r="W26" i="37" s="1"/>
  <c r="T26" i="36"/>
  <c r="P26" i="37"/>
  <c r="T26" i="37" s="1"/>
  <c r="U26" i="36"/>
  <c r="Q26" i="37"/>
  <c r="U26" i="37" s="1"/>
  <c r="V26" i="36"/>
  <c r="R26" i="37"/>
  <c r="V26" i="37" s="1"/>
  <c r="U25" i="37"/>
  <c r="V25" i="37"/>
  <c r="W25" i="37"/>
  <c r="T25" i="37"/>
  <c r="S46" i="36"/>
  <c r="S46" i="37" s="1"/>
  <c r="V50" i="34"/>
  <c r="U50" i="34"/>
  <c r="W50" i="34"/>
  <c r="T50" i="34"/>
  <c r="O50" i="35"/>
  <c r="S37" i="36"/>
  <c r="S37" i="37" s="1"/>
  <c r="S51" i="35"/>
  <c r="Q46" i="36"/>
  <c r="Q46" i="37" s="1"/>
  <c r="W49" i="34"/>
  <c r="V49" i="34"/>
  <c r="U49" i="34"/>
  <c r="T49" i="34"/>
  <c r="O49" i="35"/>
  <c r="P38" i="36"/>
  <c r="P38" i="37" s="1"/>
  <c r="S40" i="36"/>
  <c r="S40" i="37" s="1"/>
  <c r="P37" i="36"/>
  <c r="P51" i="35"/>
  <c r="R37" i="36"/>
  <c r="R51" i="35"/>
  <c r="R13" i="36"/>
  <c r="R13" i="37" s="1"/>
  <c r="R14" i="36"/>
  <c r="R14" i="37"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R51" i="36" l="1"/>
  <c r="R37" i="37"/>
  <c r="R51" i="37" s="1"/>
  <c r="P51" i="36"/>
  <c r="P37" i="37"/>
  <c r="P51" i="37" s="1"/>
  <c r="S51" i="37"/>
  <c r="S51" i="36"/>
  <c r="V37" i="34"/>
  <c r="W37" i="34"/>
  <c r="T37" i="34"/>
  <c r="O37" i="35"/>
  <c r="O51" i="34"/>
  <c r="W51" i="34" s="1"/>
  <c r="O51" i="35"/>
  <c r="O49" i="36"/>
  <c r="O49" i="37" s="1"/>
  <c r="W49" i="35"/>
  <c r="V49" i="35"/>
  <c r="T49" i="35"/>
  <c r="U49" i="35"/>
  <c r="O50" i="36"/>
  <c r="O50" i="37" s="1"/>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T40" i="34"/>
  <c r="J52" i="34"/>
  <c r="S38" i="34"/>
  <c r="W38" i="34"/>
  <c r="V38" i="34"/>
  <c r="U38" i="34"/>
  <c r="O38" i="35"/>
  <c r="T38" i="34"/>
  <c r="Q40" i="36"/>
  <c r="Q40" i="37" s="1"/>
  <c r="Q40" i="38" s="1"/>
  <c r="U40" i="35"/>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Q40" i="40" l="1"/>
  <c r="Q51" i="38"/>
  <c r="U51" i="38" s="1"/>
  <c r="U40" i="38"/>
  <c r="U49" i="37"/>
  <c r="T49" i="37"/>
  <c r="W49" i="37"/>
  <c r="V49" i="37"/>
  <c r="W50" i="37"/>
  <c r="V50" i="37"/>
  <c r="U50" i="37"/>
  <c r="T50" i="37"/>
  <c r="O41" i="36"/>
  <c r="O41" i="37" s="1"/>
  <c r="W41" i="35"/>
  <c r="U41" i="35"/>
  <c r="V41" i="35"/>
  <c r="T41" i="35"/>
  <c r="Q37" i="35"/>
  <c r="Q51" i="34"/>
  <c r="U51" i="34" s="1"/>
  <c r="O46" i="36"/>
  <c r="O46" i="37" s="1"/>
  <c r="V46" i="35"/>
  <c r="T46" i="35"/>
  <c r="W46" i="35"/>
  <c r="U46" i="35"/>
  <c r="W50" i="36"/>
  <c r="T50" i="36"/>
  <c r="U50" i="36"/>
  <c r="V50" i="36"/>
  <c r="U37" i="35"/>
  <c r="O37" i="36"/>
  <c r="O37" i="37" s="1"/>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O40" i="37" s="1"/>
  <c r="U40" i="37" s="1"/>
  <c r="T40" i="35"/>
  <c r="W40" i="35"/>
  <c r="O43" i="36"/>
  <c r="O43" i="37" s="1"/>
  <c r="W43" i="35"/>
  <c r="U43" i="35"/>
  <c r="V43" i="35"/>
  <c r="T43" i="35"/>
  <c r="O38" i="36"/>
  <c r="O38" i="37" s="1"/>
  <c r="T38" i="35"/>
  <c r="O44" i="36"/>
  <c r="O44" i="37" s="1"/>
  <c r="T44" i="35"/>
  <c r="V44" i="35"/>
  <c r="W44" i="35"/>
  <c r="U44" i="35"/>
  <c r="W47" i="35"/>
  <c r="O47" i="36"/>
  <c r="O47" i="37" s="1"/>
  <c r="O47" i="38" s="1"/>
  <c r="T47" i="35"/>
  <c r="U47" i="35"/>
  <c r="V47" i="35"/>
  <c r="O52" i="35"/>
  <c r="T52" i="34"/>
  <c r="K51" i="34"/>
  <c r="L51" i="34"/>
  <c r="M51" i="34"/>
  <c r="N51" i="34"/>
  <c r="N52" i="34"/>
  <c r="L52" i="34"/>
  <c r="M52" i="34"/>
  <c r="K52" i="34"/>
  <c r="J28" i="32"/>
  <c r="J29" i="32"/>
  <c r="I29" i="32"/>
  <c r="I28" i="32"/>
  <c r="H28" i="32"/>
  <c r="G28" i="32"/>
  <c r="H29" i="32"/>
  <c r="G29" i="32"/>
  <c r="Q51" i="40" l="1"/>
  <c r="U51" i="40" s="1"/>
  <c r="U40" i="40"/>
  <c r="V47" i="38"/>
  <c r="U47" i="38"/>
  <c r="W47" i="38"/>
  <c r="T47" i="38"/>
  <c r="O52" i="38"/>
  <c r="U44" i="37"/>
  <c r="T44" i="37"/>
  <c r="V44" i="37"/>
  <c r="W44" i="37"/>
  <c r="W37" i="37"/>
  <c r="T37" i="37"/>
  <c r="O51" i="37"/>
  <c r="V37" i="37"/>
  <c r="T43" i="37"/>
  <c r="V43" i="37"/>
  <c r="W43" i="37"/>
  <c r="U43" i="37"/>
  <c r="O52" i="37"/>
  <c r="T38" i="37"/>
  <c r="T40" i="37"/>
  <c r="V40" i="37"/>
  <c r="W40" i="37"/>
  <c r="V41" i="37"/>
  <c r="U41" i="37"/>
  <c r="W41" i="37"/>
  <c r="U46" i="37"/>
  <c r="T46" i="37"/>
  <c r="V46" i="37"/>
  <c r="W46" i="37"/>
  <c r="W47" i="37"/>
  <c r="V47" i="37"/>
  <c r="U47" i="37"/>
  <c r="T47" i="37"/>
  <c r="U40" i="36"/>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W41" i="36"/>
  <c r="V41" i="36"/>
  <c r="U41" i="36"/>
  <c r="U52" i="35"/>
  <c r="V47" i="36"/>
  <c r="T47" i="36"/>
  <c r="U47" i="36"/>
  <c r="W47" i="36"/>
  <c r="O52" i="36"/>
  <c r="J26" i="32"/>
  <c r="J53" i="32" s="1"/>
  <c r="J25" i="32"/>
  <c r="J52" i="32" s="1"/>
  <c r="H26" i="32"/>
  <c r="H53" i="32" s="1"/>
  <c r="H25" i="32"/>
  <c r="G26" i="32"/>
  <c r="G53" i="32" s="1"/>
  <c r="G25" i="32"/>
  <c r="I26" i="32"/>
  <c r="I53" i="32" s="1"/>
  <c r="I25" i="32"/>
  <c r="F26" i="32"/>
  <c r="F25" i="32"/>
  <c r="F52" i="32" s="1"/>
  <c r="I23" i="32"/>
  <c r="I22" i="32"/>
  <c r="I49" i="32" s="1"/>
  <c r="J23" i="32"/>
  <c r="J22" i="32"/>
  <c r="H23" i="32"/>
  <c r="H22" i="32"/>
  <c r="G23" i="32"/>
  <c r="G50" i="32" s="1"/>
  <c r="G22" i="32"/>
  <c r="G49" i="32" s="1"/>
  <c r="F23" i="32"/>
  <c r="F50" i="32" s="1"/>
  <c r="F22" i="32"/>
  <c r="J20" i="32"/>
  <c r="J47" i="32" s="1"/>
  <c r="J19" i="32"/>
  <c r="I20" i="32"/>
  <c r="I47" i="32" s="1"/>
  <c r="I19" i="32"/>
  <c r="H20" i="32"/>
  <c r="H47" i="32" s="1"/>
  <c r="H19" i="32"/>
  <c r="H46" i="32" s="1"/>
  <c r="G20" i="32"/>
  <c r="G47" i="32" s="1"/>
  <c r="G19" i="32"/>
  <c r="G46" i="32" s="1"/>
  <c r="F20" i="32"/>
  <c r="F19" i="32"/>
  <c r="J17" i="32"/>
  <c r="H14" i="32"/>
  <c r="H41" i="32" s="1"/>
  <c r="H13" i="32"/>
  <c r="H40" i="32" s="1"/>
  <c r="H16" i="32"/>
  <c r="J16" i="32"/>
  <c r="I17" i="32"/>
  <c r="I16" i="32"/>
  <c r="I43" i="32" s="1"/>
  <c r="G17" i="32"/>
  <c r="G44" i="32" s="1"/>
  <c r="G16" i="32"/>
  <c r="G43" i="32" s="1"/>
  <c r="F17" i="32"/>
  <c r="F16" i="32"/>
  <c r="J14" i="32"/>
  <c r="I14" i="32"/>
  <c r="J13" i="32"/>
  <c r="I13" i="32"/>
  <c r="G14" i="32"/>
  <c r="G13" i="32"/>
  <c r="F14" i="32"/>
  <c r="F41" i="32" s="1"/>
  <c r="F13" i="32"/>
  <c r="F40" i="32" s="1"/>
  <c r="Z58" i="32"/>
  <c r="Y58" i="32"/>
  <c r="AA57" i="32"/>
  <c r="Z57" i="32"/>
  <c r="Y57" i="32"/>
  <c r="AA56" i="32"/>
  <c r="J56" i="32"/>
  <c r="I56" i="32"/>
  <c r="H56" i="32"/>
  <c r="G56" i="32"/>
  <c r="J55" i="32"/>
  <c r="I55" i="32"/>
  <c r="H55" i="32"/>
  <c r="G55" i="32"/>
  <c r="AA47" i="32"/>
  <c r="H44" i="32"/>
  <c r="F36" i="32"/>
  <c r="Y31" i="32"/>
  <c r="X31" i="32"/>
  <c r="Z30" i="32"/>
  <c r="Y30" i="32"/>
  <c r="X30" i="32"/>
  <c r="AA29" i="32"/>
  <c r="AA31" i="32" s="1"/>
  <c r="Z29" i="32"/>
  <c r="Z31" i="32" s="1"/>
  <c r="AA28" i="32"/>
  <c r="AA30" i="32" s="1"/>
  <c r="F29" i="31"/>
  <c r="F20" i="31"/>
  <c r="Y58" i="30"/>
  <c r="Y57" i="30"/>
  <c r="N20" i="32" l="1"/>
  <c r="W52" i="38"/>
  <c r="V52" i="38"/>
  <c r="T52" i="38"/>
  <c r="U52" i="38"/>
  <c r="Q51" i="36"/>
  <c r="U51" i="36" s="1"/>
  <c r="Q37" i="37"/>
  <c r="P52" i="36"/>
  <c r="T52" i="36" s="1"/>
  <c r="P41" i="37"/>
  <c r="S52" i="36"/>
  <c r="W52" i="36" s="1"/>
  <c r="S38" i="37"/>
  <c r="W51" i="37"/>
  <c r="T51" i="37"/>
  <c r="V51" i="37"/>
  <c r="R52" i="36"/>
  <c r="R38" i="37"/>
  <c r="Q52" i="36"/>
  <c r="U52" i="36" s="1"/>
  <c r="Q38" i="37"/>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N46" i="32" l="1"/>
  <c r="P52" i="37"/>
  <c r="T52" i="37" s="1"/>
  <c r="T41" i="37"/>
  <c r="R52" i="37"/>
  <c r="V52" i="37" s="1"/>
  <c r="V38" i="37"/>
  <c r="S52" i="37"/>
  <c r="W52" i="37" s="1"/>
  <c r="W38" i="37"/>
  <c r="Q51" i="37"/>
  <c r="U51" i="37" s="1"/>
  <c r="U37" i="37"/>
  <c r="Q52" i="37"/>
  <c r="U52" i="37" s="1"/>
  <c r="U38" i="37"/>
  <c r="G57" i="32"/>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L50" i="31" l="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S30"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S30" i="32" l="1"/>
  <c r="O16" i="3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P26" i="32"/>
  <c r="P29" i="31"/>
  <c r="P25" i="31"/>
  <c r="O23" i="32"/>
  <c r="T23" i="31"/>
  <c r="Q17" i="32"/>
  <c r="Q20" i="32"/>
  <c r="Q23" i="31"/>
  <c r="Q26" i="32"/>
  <c r="Q29" i="32"/>
  <c r="T13" i="30"/>
  <c r="O13" i="31"/>
  <c r="O25" i="31"/>
  <c r="O30" i="31" s="1"/>
  <c r="R14" i="31"/>
  <c r="R17" i="32"/>
  <c r="R20" i="31"/>
  <c r="R23" i="31"/>
  <c r="R26" i="31"/>
  <c r="V26" i="31" s="1"/>
  <c r="R29" i="31"/>
  <c r="V23"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R20" i="32" l="1"/>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W23" i="32"/>
  <c r="R23" i="32"/>
  <c r="O25" i="32"/>
  <c r="V25" i="31"/>
  <c r="U25" i="31"/>
  <c r="W25" i="31"/>
  <c r="T25" i="31"/>
  <c r="P20" i="32"/>
  <c r="O17" i="32"/>
  <c r="W17" i="31"/>
  <c r="V17" i="31"/>
  <c r="U17" i="31"/>
  <c r="T17" i="31"/>
  <c r="N58" i="31"/>
  <c r="M58" i="31"/>
  <c r="K58" i="31"/>
  <c r="L58" i="31"/>
  <c r="W30" i="31"/>
  <c r="V30" i="31"/>
  <c r="U30" i="31"/>
  <c r="T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6" i="29" l="1"/>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Y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Q28" i="18" s="1"/>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R25" i="19" l="1"/>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31" i="27" s="1"/>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P57" i="26" l="1"/>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O57" i="27"/>
  <c r="Q47" i="27"/>
  <c r="R47" i="27"/>
  <c r="M46" i="26"/>
  <c r="M19" i="27"/>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O58" i="27" l="1"/>
  <c r="P43" i="28"/>
  <c r="P16" i="29"/>
  <c r="P44" i="30"/>
  <c r="P44" i="31"/>
  <c r="P44" i="32"/>
  <c r="M44" i="29"/>
  <c r="R17"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58" i="28" s="1"/>
  <c r="O26" i="29"/>
  <c r="O44" i="28"/>
  <c r="R44" i="28" s="1"/>
  <c r="O17" i="29"/>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57" i="28" s="1"/>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30" i="29" l="1"/>
  <c r="P57" i="28"/>
  <c r="R52" i="30"/>
  <c r="R52" i="31"/>
  <c r="R52" i="32"/>
  <c r="O52" i="29"/>
  <c r="N47" i="29"/>
  <c r="Q47" i="29" s="1"/>
  <c r="Q47" i="30"/>
  <c r="U47" i="30" s="1"/>
  <c r="Q47" i="31"/>
  <c r="U47" i="31" s="1"/>
  <c r="Q47" i="32"/>
  <c r="U47" i="32" s="1"/>
  <c r="Q20" i="29"/>
  <c r="Q44" i="27"/>
  <c r="N58" i="27"/>
  <c r="N53" i="28"/>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Q53" i="28"/>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O57" i="29" s="1"/>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S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R57" i="30" l="1"/>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U49" i="31"/>
  <c r="P58" i="28"/>
  <c r="S41" i="28"/>
  <c r="S43" i="28"/>
  <c r="R43" i="28"/>
  <c r="Q43" i="28"/>
  <c r="V44" i="30"/>
  <c r="R50" i="29"/>
  <c r="Q50" i="29"/>
  <c r="S50" i="29"/>
  <c r="R44" i="29"/>
  <c r="R53" i="29"/>
  <c r="R40" i="29"/>
  <c r="P49" i="30"/>
  <c r="P49" i="3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8" i="30" l="1"/>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F28" i="32"/>
  <c r="F29" i="32"/>
  <c r="O13" i="36" l="1"/>
  <c r="O13" i="37" s="1"/>
  <c r="V13" i="35"/>
  <c r="V13" i="34"/>
  <c r="F56" i="32"/>
  <c r="O29" i="32"/>
  <c r="N29" i="32"/>
  <c r="M29" i="32"/>
  <c r="L29" i="32"/>
  <c r="K29" i="32"/>
  <c r="F31" i="32"/>
  <c r="N28" i="32"/>
  <c r="O28" i="32"/>
  <c r="L28" i="32"/>
  <c r="F55" i="32"/>
  <c r="F30" i="32"/>
  <c r="K28" i="32"/>
  <c r="M28" i="32"/>
  <c r="F37" i="33"/>
  <c r="L13" i="33"/>
  <c r="K13" i="33"/>
  <c r="M13" i="33"/>
  <c r="O14" i="34"/>
  <c r="O14" i="35" s="1"/>
  <c r="V13" i="37" l="1"/>
  <c r="V14" i="35"/>
  <c r="O14" i="36"/>
  <c r="O14" i="37"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14" i="37" l="1"/>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V16" i="35"/>
  <c r="O17" i="36"/>
  <c r="O17" i="37" s="1"/>
  <c r="V17" i="35"/>
  <c r="V16" i="34"/>
  <c r="V17" i="34"/>
  <c r="V20" i="33"/>
  <c r="O20" i="34"/>
  <c r="O20" i="35" s="1"/>
  <c r="V19" i="33"/>
  <c r="O19" i="34"/>
  <c r="O19" i="35" s="1"/>
  <c r="F41" i="33"/>
  <c r="M17" i="33"/>
  <c r="F40" i="33"/>
  <c r="M16" i="33"/>
  <c r="V16" i="33"/>
  <c r="M20" i="33"/>
  <c r="F44" i="33"/>
  <c r="M44" i="33" s="1"/>
  <c r="V17" i="33"/>
  <c r="M19" i="33"/>
  <c r="F43" i="33"/>
  <c r="M43" i="33" s="1"/>
  <c r="R27" i="36" l="1"/>
  <c r="R22" i="37"/>
  <c r="R27" i="37" s="1"/>
  <c r="V16" i="37"/>
  <c r="O27" i="37"/>
  <c r="V17" i="37"/>
  <c r="R28" i="36"/>
  <c r="R23" i="37"/>
  <c r="R28" i="37" s="1"/>
  <c r="V16" i="36"/>
  <c r="O19" i="36"/>
  <c r="O19" i="37" s="1"/>
  <c r="V19" i="35"/>
  <c r="V17" i="36"/>
  <c r="O20" i="36"/>
  <c r="O20" i="37" s="1"/>
  <c r="V20" i="35"/>
  <c r="V20" i="34"/>
  <c r="V19" i="34"/>
  <c r="O27" i="33"/>
  <c r="V27" i="33" s="1"/>
  <c r="O22" i="34"/>
  <c r="O22" i="35" s="1"/>
  <c r="O22" i="36" s="1"/>
  <c r="O22" i="37" s="1"/>
  <c r="O28" i="33"/>
  <c r="V28" i="33" s="1"/>
  <c r="O23" i="34"/>
  <c r="O23" i="35" s="1"/>
  <c r="O23" i="36" s="1"/>
  <c r="O23" i="37" s="1"/>
  <c r="O23" i="38" s="1"/>
  <c r="M40" i="33"/>
  <c r="N23" i="33"/>
  <c r="L23" i="33"/>
  <c r="F47" i="33"/>
  <c r="M23" i="33"/>
  <c r="V23" i="33"/>
  <c r="U23" i="33"/>
  <c r="F28" i="33"/>
  <c r="M28" i="33" s="1"/>
  <c r="F27" i="33"/>
  <c r="M27" i="33" s="1"/>
  <c r="M22" i="33"/>
  <c r="N22" i="33"/>
  <c r="L22" i="33"/>
  <c r="F46" i="33"/>
  <c r="F51" i="33" s="1"/>
  <c r="M51" i="33" s="1"/>
  <c r="U22" i="33"/>
  <c r="V22" i="33"/>
  <c r="M41" i="33"/>
  <c r="O28" i="37" l="1"/>
  <c r="T23" i="38"/>
  <c r="O28" i="38"/>
  <c r="W23" i="38"/>
  <c r="V23" i="38"/>
  <c r="U23" i="38"/>
  <c r="V28" i="37"/>
  <c r="V27" i="37"/>
  <c r="V20" i="37"/>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W28" i="38" l="1"/>
  <c r="V28" i="38"/>
  <c r="U28" i="38"/>
  <c r="T28" i="38"/>
  <c r="V27" i="36"/>
  <c r="V28" i="36"/>
  <c r="V28" i="35"/>
  <c r="V27" i="35"/>
  <c r="V27" i="34"/>
  <c r="V28" i="34"/>
  <c r="Q13" i="34"/>
  <c r="Q13" i="35" s="1"/>
  <c r="Q14" i="34"/>
  <c r="Q14" i="35" s="1"/>
  <c r="P14" i="34"/>
  <c r="P14" i="35" s="1"/>
  <c r="P13" i="34"/>
  <c r="P13" i="35" s="1"/>
  <c r="P13" i="36" l="1"/>
  <c r="P13" i="37" s="1"/>
  <c r="T13" i="37" s="1"/>
  <c r="T13" i="35"/>
  <c r="P14" i="36"/>
  <c r="P14" i="37" s="1"/>
  <c r="T14" i="37" s="1"/>
  <c r="T14" i="35"/>
  <c r="Q13" i="36"/>
  <c r="Q13" i="37" s="1"/>
  <c r="U13" i="35"/>
  <c r="Q14" i="36"/>
  <c r="Q14" i="37"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U14" i="37" l="1"/>
  <c r="U13" i="37"/>
  <c r="U19" i="34"/>
  <c r="Q19" i="35"/>
  <c r="U16" i="34"/>
  <c r="Q16" i="35"/>
  <c r="U13" i="36"/>
  <c r="S13" i="36"/>
  <c r="S13" i="37" s="1"/>
  <c r="W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S27" i="35" l="1"/>
  <c r="W27" i="35" s="1"/>
  <c r="Q20" i="36"/>
  <c r="U20" i="35"/>
  <c r="S22" i="36"/>
  <c r="W22" i="35"/>
  <c r="P20" i="36"/>
  <c r="T20" i="35"/>
  <c r="Q16" i="36"/>
  <c r="Q16" i="37" s="1"/>
  <c r="Q16" i="38" s="1"/>
  <c r="U16" i="35"/>
  <c r="Q27" i="35"/>
  <c r="U27" i="35" s="1"/>
  <c r="S19" i="36"/>
  <c r="W19" i="35"/>
  <c r="S20" i="36"/>
  <c r="W20" i="35"/>
  <c r="W23" i="34"/>
  <c r="S23" i="35"/>
  <c r="S28" i="35" s="1"/>
  <c r="W28" i="35" s="1"/>
  <c r="P22" i="36"/>
  <c r="T22" i="35"/>
  <c r="Q17" i="36"/>
  <c r="Q17" i="37" s="1"/>
  <c r="U17" i="35"/>
  <c r="Q28" i="35"/>
  <c r="U28" i="35" s="1"/>
  <c r="P23" i="36"/>
  <c r="T23" i="35"/>
  <c r="W14" i="36"/>
  <c r="Q19" i="36"/>
  <c r="U19" i="35"/>
  <c r="W13" i="36"/>
  <c r="P16" i="36"/>
  <c r="P16" i="37" s="1"/>
  <c r="T16" i="35"/>
  <c r="P27" i="35"/>
  <c r="T27" i="35" s="1"/>
  <c r="T17" i="35"/>
  <c r="P17" i="36"/>
  <c r="P17" i="37" s="1"/>
  <c r="P28" i="35"/>
  <c r="T28" i="35" s="1"/>
  <c r="S17" i="36"/>
  <c r="W17" i="35"/>
  <c r="P19" i="36"/>
  <c r="T19" i="35"/>
  <c r="S16" i="36"/>
  <c r="W16" i="35"/>
  <c r="S28" i="34"/>
  <c r="W28" i="34" s="1"/>
  <c r="N37" i="33"/>
  <c r="J51" i="33"/>
  <c r="N51" i="33" s="1"/>
  <c r="N38" i="33"/>
  <c r="J52" i="33"/>
  <c r="N52" i="33" s="1"/>
  <c r="Q16" i="40" l="1"/>
  <c r="Q27" i="38"/>
  <c r="U27" i="38" s="1"/>
  <c r="U16" i="38"/>
  <c r="T20" i="36"/>
  <c r="P20" i="37"/>
  <c r="T20" i="37" s="1"/>
  <c r="W20" i="36"/>
  <c r="S20" i="37"/>
  <c r="W20" i="37" s="1"/>
  <c r="T19" i="36"/>
  <c r="P19" i="37"/>
  <c r="T19" i="37" s="1"/>
  <c r="U20" i="36"/>
  <c r="Q20" i="37"/>
  <c r="U20" i="37" s="1"/>
  <c r="T23" i="36"/>
  <c r="P23" i="37"/>
  <c r="T23" i="37" s="1"/>
  <c r="W19" i="36"/>
  <c r="S19" i="37"/>
  <c r="W19" i="37" s="1"/>
  <c r="U19" i="36"/>
  <c r="Q19" i="37"/>
  <c r="U19" i="37" s="1"/>
  <c r="T22" i="36"/>
  <c r="P22" i="37"/>
  <c r="T22" i="37" s="1"/>
  <c r="W22" i="36"/>
  <c r="S22" i="37"/>
  <c r="W22" i="37" s="1"/>
  <c r="W17" i="36"/>
  <c r="S17" i="37"/>
  <c r="W16" i="36"/>
  <c r="S16" i="37"/>
  <c r="U17" i="37"/>
  <c r="Q28" i="37"/>
  <c r="U28" i="37" s="1"/>
  <c r="U16" i="37"/>
  <c r="T17" i="37"/>
  <c r="T16" i="37"/>
  <c r="T16" i="36"/>
  <c r="P27" i="36"/>
  <c r="T27" i="36" s="1"/>
  <c r="S23" i="36"/>
  <c r="S23" i="37" s="1"/>
  <c r="W23" i="37" s="1"/>
  <c r="W23" i="35"/>
  <c r="S27" i="36"/>
  <c r="W27" i="36" s="1"/>
  <c r="U17" i="36"/>
  <c r="Q28" i="36"/>
  <c r="U28" i="36" s="1"/>
  <c r="U16" i="36"/>
  <c r="Q27" i="36"/>
  <c r="U27" i="36" s="1"/>
  <c r="T17" i="36"/>
  <c r="P28" i="36"/>
  <c r="T28" i="36" s="1"/>
  <c r="Q27" i="40" l="1"/>
  <c r="U27" i="40" s="1"/>
  <c r="U16" i="40"/>
  <c r="P28" i="37"/>
  <c r="T28" i="37" s="1"/>
  <c r="Q27" i="37"/>
  <c r="U27" i="37" s="1"/>
  <c r="P27" i="37"/>
  <c r="T27" i="37" s="1"/>
  <c r="W17" i="37"/>
  <c r="S28" i="37"/>
  <c r="W28" i="37" s="1"/>
  <c r="S27" i="37"/>
  <c r="W27" i="37" s="1"/>
  <c r="W16" i="37"/>
  <c r="W23" i="36"/>
  <c r="S28" i="36"/>
  <c r="W28"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tc={EB20F34A-B1CA-4390-9F24-C60481D66B6C}</author>
  </authors>
  <commentList>
    <comment ref="F28"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Las Palmas and Alicante is included</t>
      </text>
    </comment>
  </commentList>
</comments>
</file>

<file path=xl/sharedStrings.xml><?xml version="1.0" encoding="utf-8"?>
<sst xmlns="http://schemas.openxmlformats.org/spreadsheetml/2006/main" count="1537" uniqueCount="129">
  <si>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</si>
  <si>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</si>
  <si>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</si>
  <si>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</si>
  <si>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</si>
  <si>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</si>
  <si>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</si>
  <si>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</si>
  <si>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</si>
  <si>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</si>
  <si>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</si>
  <si>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</si>
  <si>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</si>
  <si>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</si>
  <si>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</si>
  <si>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</si>
  <si>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</si>
  <si>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</si>
  <si>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</si>
  <si>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</si>
  <si>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</si>
  <si>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</si>
  <si>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</si>
  <si>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</si>
  <si>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</si>
  <si>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</si>
  <si>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</si>
  <si>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</si>
  <si>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</si>
  <si>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</si>
  <si>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</si>
  <si>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</si>
  <si>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</si>
  <si>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</si>
  <si>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</si>
  <si>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</si>
  <si>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</si>
  <si>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</si>
  <si>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</si>
  <si>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</si>
  <si>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</si>
  <si>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</si>
  <si>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</si>
  <si>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</si>
  <si>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</si>
  <si>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</si>
  <si>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</si>
  <si>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</si>
  <si>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</si>
  <si>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</si>
  <si>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</si>
  <si>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</si>
  <si>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</si>
  <si>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</si>
  <si>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</si>
  <si>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</si>
  <si>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</si>
  <si>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</si>
  <si>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</si>
  <si>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</si>
  <si>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</si>
  <si>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</si>
  <si>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</si>
  <si>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</si>
  <si>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</si>
  <si>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</si>
  <si>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</si>
  <si>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</si>
  <si>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</si>
  <si>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</si>
  <si>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</si>
  <si>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</si>
  <si>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</si>
  <si>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</si>
  <si>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</si>
  <si>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</si>
  <si>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</si>
  <si>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</si>
  <si>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</si>
  <si>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</si>
  <si>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</si>
  <si>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</si>
  <si>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</si>
  <si>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</si>
  <si>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</si>
  <si>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Monthly Cruise Occupany Ratio GPH for 2022</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</si>
  <si>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</si>
  <si>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</si>
  <si>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</si>
  <si>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</si>
  <si>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</si>
  <si>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</si>
  <si>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</si>
  <si>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</si>
  <si>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</si>
  <si>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</si>
  <si>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</si>
  <si>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</si>
  <si>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</si>
  <si>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</si>
  <si>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</si>
  <si>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</si>
  <si>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</si>
  <si>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</si>
  <si>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</si>
  <si>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</si>
  <si>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</si>
  <si>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</si>
  <si>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</si>
  <si>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</si>
  <si>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</si>
  <si>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</si>
  <si>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</si>
  <si>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</si>
  <si>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</si>
  <si>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</si>
  <si>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</si>
  <si>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</si>
  <si>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</si>
  <si>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</si>
  <si>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</si>
  <si>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</si>
  <si>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</si>
  <si>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</si>
  <si>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</si>
  <si>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</si>
  <si>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</si>
  <si>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</si>
  <si>
    <t>Aug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</si>
</sst>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4">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
      <left/>
      <right style="thin">
        <color indexed="64"/>
      </right>
      <top/>
      <bottom style="thin">
        <color auto="1"/>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54">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49" fontId="17" fillId="3" borderId="0" xfId="2" quotePrefix="1" applyNumberFormat="1" applyFont="1" applyFill="1"/>
    <xf numFmtId="168" fontId="17" fillId="7" borderId="3" xfId="7" applyNumberFormat="1" applyFont="1" applyFill="1" applyBorder="1" applyAlignment="1" applyProtection="1">
      <alignment horizontal="right" indent="1"/>
    </xf>
    <xf numFmtId="168" fontId="17" fillId="3" borderId="3" xfId="7" applyNumberFormat="1" applyFont="1" applyFill="1" applyBorder="1" applyAlignment="1" applyProtection="1">
      <alignment horizontal="right" indent="1"/>
    </xf>
    <xf numFmtId="168" fontId="17" fillId="7" borderId="23" xfId="7" applyNumberFormat="1" applyFont="1" applyFill="1" applyBorder="1" applyAlignment="1" applyProtection="1">
      <alignment horizontal="right" indent="1"/>
    </xf>
    <xf numFmtId="171" fontId="30" fillId="2" borderId="23" xfId="1" applyNumberFormat="1" applyFont="1" applyBorder="1" applyAlignment="1">
      <alignment horizontal="right"/>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164" fontId="18" fillId="2" borderId="6" xfId="1" applyNumberFormat="1"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xr:uid="{00000000-0005-0000-0000-000001000000}"/>
    <cellStyle name="Header1" xfId="4" xr:uid="{00000000-0005-0000-0000-000002000000}"/>
    <cellStyle name="Line_ClosingBal" xfId="6" xr:uid="{00000000-0005-0000-0000-000003000000}"/>
    <cellStyle name="Normal" xfId="0" builtinId="0"/>
    <cellStyle name="Normal 2" xfId="2" xr:uid="{00000000-0005-0000-0000-000005000000}"/>
    <cellStyle name="Percent" xfId="8" builtinId="5"/>
    <cellStyle name="Sheet_Header" xfId="1" xr:uid="{00000000-0005-0000-0000-000007000000}"/>
    <cellStyle name="Sheet_Header2" xfId="3" xr:uid="{00000000-0005-0000-0000-000008000000}"/>
    <cellStyle name="Unit" xfId="5" xr:uid="{00000000-0005-0000-0000-000009000000}"/>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microsoft.com/office/2017/10/relationships/person" Target="persons/person.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65330</xdr:rowOff>
    </xdr:from>
    <xdr:to>
      <xdr:col>17</xdr:col>
      <xdr:colOff>571500</xdr:colOff>
      <xdr:row>25</xdr:row>
      <xdr:rowOff>212911</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1"/>
          <a:ext cx="9965615" cy="5246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endParaRPr lang="de-DE" sz="1000" i="1">
            <a:solidFill>
              <a:sysClr val="windowText" lastClr="000000"/>
            </a:solidFill>
            <a:latin typeface="+mn-lt"/>
          </a:endParaRP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84030</xdr:colOff>
      <xdr:row>0</xdr:row>
      <xdr:rowOff>0</xdr:rowOff>
    </xdr:from>
    <xdr:to>
      <xdr:col>24</xdr:col>
      <xdr:colOff>592665</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1471697"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0E5E1694-B89A-4B49-8332-1A661B082F18}"/>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7656E5AC-33A6-4BD3-8A12-2923990F1D90}"/>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tin%20Brown\AppData\Local\Microsoft\Windows\INetCache\Content.Outlook\LU4KSK71\Monthly%20Pax%20KPIs%202019%20vs%202023_March%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sheetName val="Cruise KPI 2019&amp;2023"/>
      <sheetName val="Cruise KPI 2022&amp;2023"/>
      <sheetName val="Cruise KPI 2019&amp;2023Regional-BD"/>
      <sheetName val="Regional BD"/>
      <sheetName val="Cruise Summary Data Entry"/>
      <sheetName val="Cruise Historical Data Summary"/>
      <sheetName val="Ferry KPI"/>
      <sheetName val="Ferry Summary"/>
      <sheetName val="Database"/>
      <sheetName val="Database Ferry"/>
      <sheetName val="Pivot Ferry"/>
    </sheetNames>
    <sheetDataSet>
      <sheetData sheetId="0" refreshError="1"/>
      <sheetData sheetId="1" refreshError="1"/>
      <sheetData sheetId="2" refreshError="1"/>
      <sheetData sheetId="3" refreshError="1">
        <row r="13">
          <cell r="D13">
            <v>10</v>
          </cell>
          <cell r="E13">
            <v>32801</v>
          </cell>
          <cell r="G13">
            <v>5</v>
          </cell>
          <cell r="H13">
            <v>4146</v>
          </cell>
          <cell r="J13">
            <v>26</v>
          </cell>
          <cell r="K13">
            <v>28377</v>
          </cell>
          <cell r="M13">
            <v>16</v>
          </cell>
          <cell r="N13">
            <v>43135</v>
          </cell>
        </row>
        <row r="19">
          <cell r="D19">
            <v>5</v>
          </cell>
          <cell r="E19">
            <v>4091</v>
          </cell>
          <cell r="G19">
            <v>0</v>
          </cell>
          <cell r="H19">
            <v>0</v>
          </cell>
          <cell r="J19">
            <v>6</v>
          </cell>
          <cell r="K19">
            <v>595</v>
          </cell>
          <cell r="M19">
            <v>17</v>
          </cell>
          <cell r="N19">
            <v>14686</v>
          </cell>
        </row>
        <row r="23">
          <cell r="J23">
            <v>24</v>
          </cell>
          <cell r="K23">
            <v>32594</v>
          </cell>
          <cell r="M23">
            <v>108</v>
          </cell>
          <cell r="N23">
            <v>297870</v>
          </cell>
        </row>
      </sheetData>
      <sheetData sheetId="4" refreshError="1">
        <row r="36">
          <cell r="CF36">
            <v>170</v>
          </cell>
          <cell r="CS36">
            <v>147</v>
          </cell>
          <cell r="DF36">
            <v>0</v>
          </cell>
          <cell r="DS36">
            <v>204</v>
          </cell>
          <cell r="EF36">
            <v>181</v>
          </cell>
        </row>
        <row r="41">
          <cell r="CF41">
            <v>500596</v>
          </cell>
          <cell r="CS41">
            <v>196286</v>
          </cell>
          <cell r="DF41">
            <v>0</v>
          </cell>
          <cell r="DS41">
            <v>344501</v>
          </cell>
          <cell r="EF41">
            <v>565574</v>
          </cell>
        </row>
        <row r="69">
          <cell r="CS69">
            <v>1</v>
          </cell>
        </row>
        <row r="74">
          <cell r="CS74">
            <v>565</v>
          </cell>
        </row>
        <row r="157">
          <cell r="CS157">
            <v>2</v>
          </cell>
        </row>
        <row r="162">
          <cell r="CS162">
            <v>819</v>
          </cell>
        </row>
        <row r="212">
          <cell r="CF212">
            <v>44</v>
          </cell>
          <cell r="CS212">
            <v>10</v>
          </cell>
          <cell r="DF212">
            <v>0</v>
          </cell>
        </row>
        <row r="217">
          <cell r="CF217">
            <v>117674</v>
          </cell>
          <cell r="CS217">
            <v>28535</v>
          </cell>
          <cell r="DF217">
            <v>0</v>
          </cell>
        </row>
        <row r="366">
          <cell r="DG366">
            <v>0</v>
          </cell>
          <cell r="DH366">
            <v>0</v>
          </cell>
          <cell r="DI366">
            <v>0</v>
          </cell>
          <cell r="DJ366">
            <v>0</v>
          </cell>
          <cell r="DK366">
            <v>0</v>
          </cell>
          <cell r="DL366">
            <v>0</v>
          </cell>
          <cell r="DM366">
            <v>0</v>
          </cell>
          <cell r="DN366">
            <v>0</v>
          </cell>
          <cell r="DO366">
            <v>0</v>
          </cell>
          <cell r="DQ366">
            <v>0</v>
          </cell>
          <cell r="DR366">
            <v>0</v>
          </cell>
          <cell r="DS366">
            <v>0</v>
          </cell>
        </row>
        <row r="371">
          <cell r="DG371">
            <v>0</v>
          </cell>
          <cell r="DH371">
            <v>0</v>
          </cell>
          <cell r="DI371">
            <v>0</v>
          </cell>
          <cell r="DJ371">
            <v>0</v>
          </cell>
          <cell r="DK371">
            <v>0</v>
          </cell>
          <cell r="DL371">
            <v>0</v>
          </cell>
          <cell r="DM371">
            <v>0</v>
          </cell>
          <cell r="DN371">
            <v>0</v>
          </cell>
          <cell r="DO371">
            <v>0</v>
          </cell>
          <cell r="DQ371">
            <v>0</v>
          </cell>
          <cell r="DR371">
            <v>0</v>
          </cell>
          <cell r="DS371">
            <v>0</v>
          </cell>
        </row>
      </sheetData>
      <sheetData sheetId="5" refreshError="1">
        <row r="6">
          <cell r="F6">
            <v>26</v>
          </cell>
          <cell r="V6">
            <v>0</v>
          </cell>
          <cell r="AL6">
            <v>12</v>
          </cell>
          <cell r="BR6">
            <v>5</v>
          </cell>
          <cell r="CG6">
            <v>22</v>
          </cell>
        </row>
        <row r="11">
          <cell r="F11">
            <v>88828</v>
          </cell>
          <cell r="AL11">
            <v>23566</v>
          </cell>
          <cell r="BR11">
            <v>14830</v>
          </cell>
          <cell r="CG11">
            <v>78453</v>
          </cell>
        </row>
        <row r="17">
          <cell r="F17">
            <v>18</v>
          </cell>
          <cell r="V17">
            <v>0</v>
          </cell>
          <cell r="AL17">
            <v>12</v>
          </cell>
          <cell r="BR17">
            <v>5</v>
          </cell>
          <cell r="CG17">
            <v>15</v>
          </cell>
        </row>
        <row r="22">
          <cell r="F22">
            <v>28846</v>
          </cell>
          <cell r="AL22">
            <v>9028</v>
          </cell>
          <cell r="BR22">
            <v>13705</v>
          </cell>
          <cell r="CG22">
            <v>26606</v>
          </cell>
        </row>
        <row r="28">
          <cell r="F28">
            <v>9</v>
          </cell>
          <cell r="V28">
            <v>4</v>
          </cell>
          <cell r="AL28">
            <v>14</v>
          </cell>
          <cell r="BR28">
            <v>1</v>
          </cell>
          <cell r="CG28">
            <v>11</v>
          </cell>
        </row>
        <row r="33">
          <cell r="F33">
            <v>31670</v>
          </cell>
          <cell r="V33">
            <v>3290</v>
          </cell>
          <cell r="AL33">
            <v>19157</v>
          </cell>
          <cell r="BR33">
            <v>565</v>
          </cell>
          <cell r="CG33">
            <v>35490</v>
          </cell>
        </row>
        <row r="94">
          <cell r="F94">
            <v>108</v>
          </cell>
          <cell r="V94">
            <v>0</v>
          </cell>
          <cell r="AL94">
            <v>130</v>
          </cell>
          <cell r="BR94">
            <v>118</v>
          </cell>
          <cell r="CG94">
            <v>124</v>
          </cell>
        </row>
        <row r="99">
          <cell r="F99">
            <v>391750</v>
          </cell>
          <cell r="V99">
            <v>0</v>
          </cell>
          <cell r="AL99">
            <v>283677</v>
          </cell>
          <cell r="BR99">
            <v>147660</v>
          </cell>
          <cell r="CG99">
            <v>456142</v>
          </cell>
        </row>
        <row r="105">
          <cell r="F105">
            <v>62</v>
          </cell>
          <cell r="V105">
            <v>0</v>
          </cell>
          <cell r="AL105">
            <v>74</v>
          </cell>
          <cell r="BR105">
            <v>29</v>
          </cell>
          <cell r="CG105">
            <v>57</v>
          </cell>
        </row>
        <row r="110">
          <cell r="F110">
            <v>108846</v>
          </cell>
          <cell r="V110">
            <v>0</v>
          </cell>
          <cell r="AL110">
            <v>60824</v>
          </cell>
          <cell r="BR110">
            <v>48626</v>
          </cell>
          <cell r="CG110">
            <v>109432</v>
          </cell>
        </row>
        <row r="116">
          <cell r="F116">
            <v>5</v>
          </cell>
          <cell r="V116">
            <v>0</v>
          </cell>
          <cell r="AL116">
            <v>5</v>
          </cell>
          <cell r="BR116">
            <v>2</v>
          </cell>
          <cell r="CG116">
            <v>15</v>
          </cell>
        </row>
        <row r="121">
          <cell r="F121">
            <v>4091</v>
          </cell>
          <cell r="V121">
            <v>0</v>
          </cell>
          <cell r="AL121">
            <v>341</v>
          </cell>
          <cell r="BR121">
            <v>819</v>
          </cell>
          <cell r="CG121">
            <v>14611</v>
          </cell>
        </row>
      </sheetData>
      <sheetData sheetId="6" refreshError="1">
        <row r="113">
          <cell r="CF113">
            <v>1</v>
          </cell>
          <cell r="CS113">
            <v>0</v>
          </cell>
          <cell r="DF113">
            <v>1</v>
          </cell>
          <cell r="DS113">
            <v>13</v>
          </cell>
          <cell r="EF113">
            <v>78</v>
          </cell>
        </row>
        <row r="118">
          <cell r="CF118">
            <v>1131</v>
          </cell>
          <cell r="CS118">
            <v>0</v>
          </cell>
          <cell r="DF118">
            <v>856</v>
          </cell>
          <cell r="DS118">
            <v>9474</v>
          </cell>
          <cell r="EF118">
            <v>200531</v>
          </cell>
        </row>
      </sheetData>
      <sheetData sheetId="7" refreshError="1">
        <row r="11">
          <cell r="E11">
            <v>785</v>
          </cell>
          <cell r="H11">
            <v>0</v>
          </cell>
          <cell r="N11">
            <v>48</v>
          </cell>
        </row>
      </sheetData>
      <sheetData sheetId="8" refreshError="1">
        <row r="6">
          <cell r="F6">
            <v>321</v>
          </cell>
        </row>
        <row r="10">
          <cell r="F10">
            <v>464</v>
          </cell>
        </row>
        <row r="24">
          <cell r="F24">
            <v>0</v>
          </cell>
        </row>
        <row r="25">
          <cell r="U25">
            <v>68</v>
          </cell>
        </row>
        <row r="35">
          <cell r="F35">
            <v>728</v>
          </cell>
        </row>
        <row r="39">
          <cell r="F39">
            <v>23</v>
          </cell>
        </row>
        <row r="54">
          <cell r="F54">
            <v>0</v>
          </cell>
        </row>
        <row r="58">
          <cell r="F58">
            <v>48</v>
          </cell>
        </row>
      </sheetData>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2.xml"/><Relationship Id="rId4" Type="http://schemas.microsoft.com/office/2017/10/relationships/threadedComment" Target="../threadedComments/threadedComment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A1:Q43"/>
  <sheetViews>
    <sheetView showGridLines="0" showRowColHeaders="0" zoomScale="85" zoomScaleNormal="85" workbookViewId="0"/>
  </sheetViews>
  <sheetFormatPr defaultColWidth="0" defaultRowHeight="0" customHeight="1" zeroHeight="1"/>
  <cols>
    <col min="1" max="2" width="2.59765625" style="2" customWidth="1"/>
    <col min="3" max="3" width="9.26562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hidden="1" customWidth="1"/>
    <col min="17" max="17" width="3.59765625" style="2" hidden="1" customWidth="1"/>
    <col min="18" max="16384" width="10.265625" style="2" hidden="1"/>
  </cols>
  <sheetData>
    <row r="1" spans="3:11" ht="22.9">
      <c r="C1" s="1"/>
      <c r="D1" s="1"/>
      <c r="E1" s="1"/>
      <c r="F1" s="1"/>
      <c r="G1" s="1"/>
      <c r="H1" s="1"/>
    </row>
    <row r="2" spans="3:11" ht="28.9" thickBot="1">
      <c r="C2" s="3" t="s">
        <v>0</v>
      </c>
      <c r="D2" s="4"/>
      <c r="E2" s="4"/>
      <c r="F2" s="4"/>
      <c r="G2" s="4"/>
      <c r="H2" s="4"/>
      <c r="I2" s="4"/>
      <c r="J2" s="4"/>
      <c r="K2" s="4"/>
    </row>
    <row r="3" spans="3:11" ht="13.15"/>
    <row r="4" spans="3:11" ht="15.75">
      <c r="C4" s="5"/>
    </row>
    <row r="5" spans="3:11" ht="28.9">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45214</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15" hidden="1"/>
    <row r="32" spans="3:11" ht="13.15" hidden="1"/>
    <row r="33" ht="13.15" hidden="1"/>
    <row r="34" ht="13.15" hidden="1"/>
    <row r="35" ht="13.15" hidden="1"/>
    <row r="36" ht="13.15" hidden="1"/>
    <row r="37" ht="13.1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10.2656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5.75">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44" t="s">
        <v>47</v>
      </c>
      <c r="G9" s="144"/>
      <c r="H9" s="144"/>
      <c r="I9" s="144"/>
      <c r="J9" s="144"/>
      <c r="K9" s="144"/>
      <c r="L9" s="144"/>
      <c r="M9" s="144"/>
      <c r="N9" s="145"/>
      <c r="O9" s="146" t="s">
        <v>49</v>
      </c>
      <c r="P9" s="144"/>
      <c r="Q9" s="144"/>
      <c r="R9" s="144"/>
      <c r="S9" s="144"/>
      <c r="T9" s="144"/>
      <c r="U9" s="144"/>
      <c r="V9" s="144"/>
      <c r="W9" s="145"/>
      <c r="X9" s="146" t="s">
        <v>57</v>
      </c>
      <c r="Y9" s="144"/>
      <c r="Z9" s="144"/>
      <c r="AA9" s="147"/>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row>
    <row r="12" spans="1:29" ht="14.25">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ht="14.25">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ht="14.25">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ht="14.25">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ht="14.25">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ht="14.25">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ht="14.25">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ht="14.25">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1559495</v>
      </c>
      <c r="P23" s="68">
        <f>'Apr-23'!P23+'May-23'!G23</f>
        <v>352281</v>
      </c>
      <c r="Q23" s="68">
        <f>'Apr-23'!Q23+'May-23'!H23</f>
        <v>0</v>
      </c>
      <c r="R23" s="68">
        <f>'Apr-23'!R23+'May-23'!I23</f>
        <v>545974</v>
      </c>
      <c r="S23" s="68">
        <f>'Apr-23'!S23+'May-23'!J23</f>
        <v>1433000</v>
      </c>
      <c r="T23" s="64">
        <f>IFERROR(O23/P23-1,"n/a")</f>
        <v>3.4268495888225594</v>
      </c>
      <c r="U23" s="64" t="str">
        <f>IFERROR(O23/Q23-1,"n/a")</f>
        <v>n/a</v>
      </c>
      <c r="V23" s="64">
        <f>IFERROR(O23/R23-1,"n/a")</f>
        <v>1.8563539655734522</v>
      </c>
      <c r="W23" s="60">
        <f>IFERROR(O23/S23-1,"n/a")</f>
        <v>8.8272854152128488E-2</v>
      </c>
      <c r="X23" s="68">
        <v>2165161</v>
      </c>
      <c r="Y23" s="68">
        <v>465109</v>
      </c>
      <c r="Z23" s="70">
        <v>140552</v>
      </c>
      <c r="AA23" s="78">
        <v>2552942</v>
      </c>
      <c r="AB23" s="9"/>
      <c r="AC23" s="9"/>
    </row>
    <row r="24" spans="1:29" ht="14.25">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ht="14.25">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ht="14.65"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4481006</v>
      </c>
      <c r="P28" s="76">
        <f t="shared" si="3"/>
        <v>1948769</v>
      </c>
      <c r="Q28" s="76">
        <f t="shared" si="3"/>
        <v>40586</v>
      </c>
      <c r="R28" s="76">
        <f t="shared" si="3"/>
        <v>1681724</v>
      </c>
      <c r="S28" s="76">
        <f t="shared" si="3"/>
        <v>4086639</v>
      </c>
      <c r="T28" s="67">
        <f>IFERROR(O28/P28-1,"n/a")</f>
        <v>1.2994033669460054</v>
      </c>
      <c r="U28" s="67">
        <f>IFERROR(O28/Q28-1,"n/a")</f>
        <v>109.40767752426946</v>
      </c>
      <c r="V28" s="67">
        <f>IFERROR(O28/R28-1,"n/a")</f>
        <v>1.6645311596908887</v>
      </c>
      <c r="W28" s="63">
        <f>IFERROR(O28/S28-1,"n/a")</f>
        <v>9.6501550540676551E-2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44" t="str">
        <f>F9</f>
        <v>May</v>
      </c>
      <c r="G33" s="144"/>
      <c r="H33" s="144"/>
      <c r="I33" s="144"/>
      <c r="J33" s="144"/>
      <c r="K33" s="144"/>
      <c r="L33" s="144"/>
      <c r="M33" s="144"/>
      <c r="N33" s="145"/>
      <c r="O33" s="148" t="s">
        <v>121</v>
      </c>
      <c r="P33" s="149"/>
      <c r="Q33" s="149"/>
      <c r="R33" s="149"/>
      <c r="S33" s="149"/>
      <c r="T33" s="149"/>
      <c r="U33" s="149"/>
      <c r="V33" s="149"/>
      <c r="W33" s="150"/>
      <c r="X33" s="146" t="s">
        <v>58</v>
      </c>
      <c r="Y33" s="144"/>
      <c r="Z33" s="144"/>
      <c r="AA33" s="147"/>
    </row>
    <row r="34" spans="1:29" ht="14.25">
      <c r="A34" s="9"/>
      <c r="B34" s="9"/>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ht="20.25">
      <c r="A35" s="9"/>
      <c r="B35" s="9"/>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9"/>
    </row>
    <row r="36" spans="1:29" ht="14.25">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ht="14.25">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ht="14.25">
      <c r="A39" s="9"/>
      <c r="B39" s="9"/>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ht="14.25">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ht="14.25">
      <c r="A42" s="9"/>
      <c r="B42" s="9"/>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ht="14.25">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ht="14.25">
      <c r="A45" s="9"/>
      <c r="B45" s="9"/>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ht="14.25">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723221</v>
      </c>
      <c r="P47" s="74">
        <f>'Apr-23'!P47+'May-23'!G47</f>
        <v>283827</v>
      </c>
      <c r="Q47" s="74">
        <f>'Apr-23'!Q47+'May-23'!H47</f>
        <v>0</v>
      </c>
      <c r="R47" s="74">
        <f>'Apr-23'!R47+'May-23'!I47</f>
        <v>0</v>
      </c>
      <c r="S47" s="74">
        <f>'Apr-23'!S47+'May-23'!J47</f>
        <v>513185</v>
      </c>
      <c r="T47" s="120">
        <f>IFERROR(O47/P47-1,"n/a")</f>
        <v>1.5481050076278859</v>
      </c>
      <c r="U47" s="120" t="str">
        <f>IFERROR(O47/Q47-1,"n/a")</f>
        <v>n/a</v>
      </c>
      <c r="V47" s="120" t="str">
        <f>IFERROR(O47/R47-1,"n/a")</f>
        <v>n/a</v>
      </c>
      <c r="W47" s="121">
        <f>IFERROR(O47/S47-1,"n/a")</f>
        <v>0.4092793047341603</v>
      </c>
      <c r="X47" s="82">
        <v>2932981</v>
      </c>
      <c r="Y47" s="82">
        <v>533563</v>
      </c>
      <c r="Z47" s="84">
        <v>140552</v>
      </c>
      <c r="AA47" s="78">
        <v>2441594</v>
      </c>
      <c r="AC47" s="9"/>
    </row>
    <row r="48" spans="1:29" ht="14.25">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ht="14.25">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ht="14.65"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2002647</v>
      </c>
      <c r="P52" s="76">
        <f t="shared" si="11"/>
        <v>1081064</v>
      </c>
      <c r="Q52" s="76">
        <f t="shared" si="11"/>
        <v>30483</v>
      </c>
      <c r="R52" s="76">
        <f t="shared" si="11"/>
        <v>0</v>
      </c>
      <c r="S52" s="76">
        <f t="shared" si="11"/>
        <v>1628862</v>
      </c>
      <c r="T52" s="67">
        <f>IFERROR(O52/P52-1,"n/a")</f>
        <v>0.85247774414835753</v>
      </c>
      <c r="U52" s="118">
        <f>IFERROR(O52/Q52-1,"n/a")</f>
        <v>64.697175474854831</v>
      </c>
      <c r="V52" s="118" t="str">
        <f>IFERROR(O52/R52-1,"n/a")</f>
        <v>n/a</v>
      </c>
      <c r="W52" s="119">
        <f>IFERROR(O52/S52-1,"n/a")</f>
        <v>0.22947616188480047</v>
      </c>
      <c r="X52" s="47">
        <f t="shared" si="12"/>
        <v>9237323</v>
      </c>
      <c r="Y52" s="47">
        <f t="shared" si="12"/>
        <v>2410085</v>
      </c>
      <c r="Z52" s="47">
        <f t="shared" si="12"/>
        <v>1324261</v>
      </c>
      <c r="AA52" s="81">
        <f>AA38+AA41+AA44+AA47+AA50</f>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6"/>
  <sheetViews>
    <sheetView showGridLines="0" topLeftCell="A26"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9.13281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5" width="11" bestFit="1" customWidth="1"/>
    <col min="16"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5.75">
      <c r="A4" s="9"/>
      <c r="B4" s="11" t="s">
        <v>7</v>
      </c>
      <c r="C4" s="26"/>
      <c r="D4" s="24"/>
      <c r="E4" s="58" t="s">
        <v>114</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44" t="s">
        <v>45</v>
      </c>
      <c r="G9" s="144"/>
      <c r="H9" s="144"/>
      <c r="I9" s="144"/>
      <c r="J9" s="144"/>
      <c r="K9" s="144"/>
      <c r="L9" s="144"/>
      <c r="M9" s="144"/>
      <c r="N9" s="145"/>
      <c r="O9" s="146" t="s">
        <v>46</v>
      </c>
      <c r="P9" s="144"/>
      <c r="Q9" s="144"/>
      <c r="R9" s="144"/>
      <c r="S9" s="144"/>
      <c r="T9" s="144"/>
      <c r="U9" s="144"/>
      <c r="V9" s="144"/>
      <c r="W9" s="145"/>
      <c r="X9" s="146" t="s">
        <v>57</v>
      </c>
      <c r="Y9" s="144"/>
      <c r="Z9" s="144"/>
      <c r="AA9" s="147"/>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row>
    <row r="12" spans="1:29" ht="14.25">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ht="14.25">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ht="14.25">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46</v>
      </c>
      <c r="G16" s="71">
        <v>56</v>
      </c>
      <c r="H16" s="71">
        <f>'[2]Cruise KPI 2019&amp;2023Regional-BD'!$G$13</f>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ht="14.25">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ht="14.25">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ht="14.25">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ht="14.25">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ht="14.25">
      <c r="A23" s="9"/>
      <c r="B23" s="12"/>
      <c r="C23" s="33"/>
      <c r="D23" s="26" t="s">
        <v>11</v>
      </c>
      <c r="E23" s="32"/>
      <c r="F23" s="73">
        <v>332905</v>
      </c>
      <c r="G23" s="71">
        <v>115809</v>
      </c>
      <c r="H23" s="71">
        <v>0</v>
      </c>
      <c r="I23" s="71">
        <v>0</v>
      </c>
      <c r="J23" s="71">
        <v>212740</v>
      </c>
      <c r="K23" s="64">
        <f>IFERROR(F23/G23-1,"n/a")</f>
        <v>1.8746038736194941</v>
      </c>
      <c r="L23" s="64" t="str">
        <f t="shared" si="0"/>
        <v>n/a</v>
      </c>
      <c r="M23" s="64" t="str">
        <f>IFERROR(F23/I23-1,"n/a")</f>
        <v>n/a</v>
      </c>
      <c r="N23" s="60">
        <f t="shared" si="1"/>
        <v>0.56484441101814431</v>
      </c>
      <c r="O23" s="68">
        <f>'Mar-23'!O23+'Apr-23'!F23</f>
        <v>1169179</v>
      </c>
      <c r="P23" s="68">
        <f>'Mar-23'!P23+'Apr-23'!G23</f>
        <v>184263</v>
      </c>
      <c r="Q23" s="68">
        <f>'Mar-23'!Q23+'Apr-23'!H23</f>
        <v>0</v>
      </c>
      <c r="R23" s="68">
        <f>'Mar-23'!R23+'Apr-23'!I23</f>
        <v>545974</v>
      </c>
      <c r="S23" s="68">
        <f>'Mar-23'!S23+'Apr-23'!J23</f>
        <v>1132555</v>
      </c>
      <c r="T23" s="64">
        <f>IFERROR(O23/P23-1,"n/a")</f>
        <v>5.3451642489268059</v>
      </c>
      <c r="U23" s="64" t="str">
        <f>IFERROR(O23/Q23-1,"n/a")</f>
        <v>n/a</v>
      </c>
      <c r="V23" s="64">
        <f>IFERROR(O23/R23-1,"n/a")</f>
        <v>1.1414554539227142</v>
      </c>
      <c r="W23" s="60">
        <f>IFERROR(O23/S23-1,"n/a")</f>
        <v>3.2337502372953297E-2</v>
      </c>
      <c r="X23" s="68">
        <v>2165161</v>
      </c>
      <c r="Y23" s="68">
        <v>465109</v>
      </c>
      <c r="Z23" s="70">
        <v>140552</v>
      </c>
      <c r="AA23" s="78">
        <v>2552942</v>
      </c>
      <c r="AB23" s="9"/>
      <c r="AC23" s="9"/>
    </row>
    <row r="24" spans="1:29" ht="14.25">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ht="14.25">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ht="14.65"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958564</v>
      </c>
      <c r="G28" s="76">
        <f t="shared" si="2"/>
        <v>507465</v>
      </c>
      <c r="H28" s="76">
        <f t="shared" si="2"/>
        <v>6002</v>
      </c>
      <c r="I28" s="76">
        <f t="shared" si="2"/>
        <v>0</v>
      </c>
      <c r="J28" s="76">
        <f t="shared" si="2"/>
        <v>791238</v>
      </c>
      <c r="K28" s="67">
        <f>IFERROR(F28/G28-1,"n/a")</f>
        <v>0.88892632989467257</v>
      </c>
      <c r="L28" s="67">
        <f t="shared" si="0"/>
        <v>158.70743085638119</v>
      </c>
      <c r="M28" s="67" t="str">
        <f>IFERROR(F28/I28-1,"n/a")</f>
        <v>n/a</v>
      </c>
      <c r="N28" s="63">
        <f t="shared" si="1"/>
        <v>0.21147366531941092</v>
      </c>
      <c r="O28" s="76">
        <f t="shared" si="3"/>
        <v>3436923</v>
      </c>
      <c r="P28" s="76">
        <f t="shared" si="3"/>
        <v>1375170</v>
      </c>
      <c r="Q28" s="76">
        <f t="shared" si="3"/>
        <v>16105</v>
      </c>
      <c r="R28" s="76">
        <f t="shared" si="3"/>
        <v>1681724</v>
      </c>
      <c r="S28" s="76">
        <f t="shared" si="3"/>
        <v>3249015</v>
      </c>
      <c r="T28" s="67">
        <f>IFERROR(O28/P28-1,"n/a")</f>
        <v>1.499271362813325</v>
      </c>
      <c r="U28" s="67">
        <f>IFERROR(O28/Q28-1,"n/a")</f>
        <v>212.40720273207077</v>
      </c>
      <c r="V28" s="67">
        <f>IFERROR(O28/R28-1,"n/a")</f>
        <v>1.0436902844937697</v>
      </c>
      <c r="W28" s="63">
        <f>IFERROR(O28/S28-1,"n/a")</f>
        <v>5.7835374721261656E-2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44" t="str">
        <f>F9</f>
        <v>April</v>
      </c>
      <c r="G33" s="144"/>
      <c r="H33" s="144"/>
      <c r="I33" s="144"/>
      <c r="J33" s="144"/>
      <c r="K33" s="144"/>
      <c r="L33" s="144"/>
      <c r="M33" s="144"/>
      <c r="N33" s="145"/>
      <c r="O33" s="148" t="s">
        <v>115</v>
      </c>
      <c r="P33" s="149"/>
      <c r="Q33" s="149"/>
      <c r="R33" s="149"/>
      <c r="S33" s="149"/>
      <c r="T33" s="149"/>
      <c r="U33" s="149"/>
      <c r="V33" s="149"/>
      <c r="W33" s="150"/>
      <c r="X33" s="146" t="s">
        <v>58</v>
      </c>
      <c r="Y33" s="144"/>
      <c r="Z33" s="144"/>
      <c r="AA33" s="147"/>
    </row>
    <row r="34" spans="1:29" ht="14.25">
      <c r="A34" s="9"/>
      <c r="B34" s="9"/>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ht="20.25">
      <c r="A35" s="9"/>
      <c r="B35" s="9"/>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9"/>
    </row>
    <row r="36" spans="1:29" ht="14.25">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ht="14.25">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ht="14.25">
      <c r="A39" s="9"/>
      <c r="B39" s="9"/>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ht="14.25">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ht="14.25">
      <c r="A42" s="9"/>
      <c r="B42" s="9"/>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ht="14.25">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ht="14.25">
      <c r="A45" s="9"/>
      <c r="B45" s="9"/>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ht="14.25">
      <c r="A47" s="9"/>
      <c r="B47" s="9"/>
      <c r="C47" s="33"/>
      <c r="D47" s="26" t="s">
        <v>11</v>
      </c>
      <c r="E47" s="32"/>
      <c r="F47" s="74">
        <f t="shared" si="11"/>
        <v>332905</v>
      </c>
      <c r="G47" s="74">
        <f t="shared" si="11"/>
        <v>115809</v>
      </c>
      <c r="H47" s="74">
        <f t="shared" si="11"/>
        <v>0</v>
      </c>
      <c r="I47" s="74">
        <f t="shared" si="11"/>
        <v>0</v>
      </c>
      <c r="J47" s="74">
        <f t="shared" si="11"/>
        <v>212740</v>
      </c>
      <c r="K47" s="64">
        <f>IFERROR(F47/G47-1,"n/a")</f>
        <v>1.8746038736194941</v>
      </c>
      <c r="L47" s="64" t="str">
        <f>IFERROR(F47/H47-1,"n/a")</f>
        <v>n/a</v>
      </c>
      <c r="M47" s="64" t="str">
        <f>IFERROR(F47/I47-1,"n/a")</f>
        <v>n/a</v>
      </c>
      <c r="N47" s="60">
        <f>IFERROR(F47/J47-1,"n/a")</f>
        <v>0.56484441101814431</v>
      </c>
      <c r="O47" s="74">
        <f t="shared" si="12"/>
        <v>332905</v>
      </c>
      <c r="P47" s="74">
        <f t="shared" si="12"/>
        <v>115809</v>
      </c>
      <c r="Q47" s="74">
        <f t="shared" si="12"/>
        <v>0</v>
      </c>
      <c r="R47" s="74">
        <f t="shared" si="12"/>
        <v>0</v>
      </c>
      <c r="S47" s="74">
        <f t="shared" si="12"/>
        <v>212740</v>
      </c>
      <c r="T47" s="120">
        <f>IFERROR(O47/P47-1,"n/a")</f>
        <v>1.8746038736194941</v>
      </c>
      <c r="U47" s="120" t="str">
        <f>IFERROR(O47/Q47-1,"n/a")</f>
        <v>n/a</v>
      </c>
      <c r="V47" s="120" t="str">
        <f>IFERROR(O47/R47-1,"n/a")</f>
        <v>n/a</v>
      </c>
      <c r="W47" s="121">
        <f>IFERROR(O47/S47-1,"n/a")</f>
        <v>0.56484441101814431</v>
      </c>
      <c r="X47" s="82">
        <v>2932981</v>
      </c>
      <c r="Y47" s="82">
        <v>533563</v>
      </c>
      <c r="Z47" s="84">
        <v>140552</v>
      </c>
      <c r="AA47" s="78">
        <v>2441594</v>
      </c>
      <c r="AC47" s="9"/>
    </row>
    <row r="48" spans="1:29" ht="14.25">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ht="14.25">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ht="14.65"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thickTop="1" thickBot="1">
      <c r="C52" s="38" t="s">
        <v>13</v>
      </c>
      <c r="D52" s="39"/>
      <c r="E52" s="40"/>
      <c r="F52" s="76">
        <f>F38+F41+F44+F47+F50</f>
        <v>958564</v>
      </c>
      <c r="G52" s="76">
        <f t="shared" si="15"/>
        <v>507465</v>
      </c>
      <c r="H52" s="76">
        <f t="shared" si="15"/>
        <v>6002</v>
      </c>
      <c r="I52" s="76">
        <f t="shared" si="15"/>
        <v>0</v>
      </c>
      <c r="J52" s="76">
        <f t="shared" si="15"/>
        <v>791238</v>
      </c>
      <c r="K52" s="67">
        <f>IFERROR(F52/G52-1,"n/a")</f>
        <v>0.88892632989467257</v>
      </c>
      <c r="L52" s="67">
        <f>IFERROR(F52/H52-1,"n/a")</f>
        <v>158.70743085638119</v>
      </c>
      <c r="M52" s="67" t="str">
        <f>IFERROR(F52/I52-1,"n/a")</f>
        <v>n/a</v>
      </c>
      <c r="N52" s="63">
        <f>IFERROR(F52/J52-1,"n/a")</f>
        <v>0.21147366531941092</v>
      </c>
      <c r="O52" s="76">
        <f>O38+O41+O44+O47+O50</f>
        <v>958564</v>
      </c>
      <c r="P52" s="76">
        <f t="shared" si="16"/>
        <v>507465</v>
      </c>
      <c r="Q52" s="76">
        <f t="shared" si="16"/>
        <v>6002</v>
      </c>
      <c r="R52" s="76">
        <f t="shared" si="16"/>
        <v>0</v>
      </c>
      <c r="S52" s="76">
        <f t="shared" si="16"/>
        <v>791238</v>
      </c>
      <c r="T52" s="67">
        <f>IFERROR(O52/P52-1,"n/a")</f>
        <v>0.88892632989467257</v>
      </c>
      <c r="U52" s="118">
        <f>IFERROR(O52/Q52-1,"n/a")</f>
        <v>158.70743085638119</v>
      </c>
      <c r="V52" s="118" t="str">
        <f>IFERROR(O52/R52-1,"n/a")</f>
        <v>n/a</v>
      </c>
      <c r="W52" s="119">
        <f>IFERROR(O52/S52-1,"n/a")</f>
        <v>0.21147366531941092</v>
      </c>
      <c r="X52" s="47">
        <f t="shared" si="17"/>
        <v>9237323</v>
      </c>
      <c r="Y52" s="47">
        <f t="shared" si="17"/>
        <v>2410085</v>
      </c>
      <c r="Z52" s="47">
        <f t="shared" si="17"/>
        <v>1324261</v>
      </c>
      <c r="AA52" s="81">
        <f t="shared" si="17"/>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66"/>
  <sheetViews>
    <sheetView showGridLines="0" topLeftCell="A20" zoomScaleNormal="100" workbookViewId="0">
      <selection activeCell="G22" sqref="G22"/>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1" width="8" customWidth="1"/>
    <col min="12" max="12" width="8.86328125" bestFit="1" customWidth="1"/>
    <col min="13" max="14" width="8" customWidth="1"/>
    <col min="15" max="19" width="10.3984375" bestFit="1" customWidth="1"/>
    <col min="20" max="20" width="8.265625" bestFit="1" customWidth="1"/>
    <col min="21" max="21" width="8.863281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107</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44" t="s">
        <v>41</v>
      </c>
      <c r="G9" s="144"/>
      <c r="H9" s="144"/>
      <c r="I9" s="144"/>
      <c r="J9" s="144"/>
      <c r="K9" s="144"/>
      <c r="L9" s="144"/>
      <c r="M9" s="144"/>
      <c r="N9" s="145"/>
      <c r="O9" s="146" t="s">
        <v>43</v>
      </c>
      <c r="P9" s="144"/>
      <c r="Q9" s="144"/>
      <c r="R9" s="144"/>
      <c r="S9" s="144"/>
      <c r="T9" s="144"/>
      <c r="U9" s="144"/>
      <c r="V9" s="144"/>
      <c r="W9" s="145"/>
      <c r="X9" s="146" t="s">
        <v>57</v>
      </c>
      <c r="Y9" s="144"/>
      <c r="Z9" s="144"/>
      <c r="AA9" s="147"/>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ht="14.25">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'[2]Regional BD'!$EF$36</f>
        <v>181</v>
      </c>
      <c r="G13" s="71">
        <f>'[2]Regional BD'!$DS$36</f>
        <v>204</v>
      </c>
      <c r="H13" s="71">
        <f>'[2]Regional BD'!$DF$36</f>
        <v>0</v>
      </c>
      <c r="I13" s="71">
        <f>'[2]Regional BD'!$CS$36</f>
        <v>147</v>
      </c>
      <c r="J13" s="71">
        <f>'[2]Regional BD'!$CF$36</f>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ht="14.25">
      <c r="A14" s="9"/>
      <c r="B14" s="12"/>
      <c r="C14" s="33"/>
      <c r="D14" s="26" t="s">
        <v>11</v>
      </c>
      <c r="E14" s="32"/>
      <c r="F14" s="73">
        <f>'[2]Regional BD'!$EF$41</f>
        <v>565574</v>
      </c>
      <c r="G14" s="71">
        <f>'[2]Regional BD'!$DS$41</f>
        <v>344501</v>
      </c>
      <c r="H14" s="71">
        <f>'[2]Regional BD'!$DF$41</f>
        <v>0</v>
      </c>
      <c r="I14" s="71">
        <f>'[2]Regional BD'!$CS$41</f>
        <v>196286</v>
      </c>
      <c r="J14" s="71">
        <f>'[2]Regional BD'!$CF$41</f>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ht="14.25">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'[2]Cruise KPI 2019&amp;2023Regional-BD'!$M$13</f>
        <v>16</v>
      </c>
      <c r="G16" s="71">
        <f>'[2]Cruise KPI 2019&amp;2023Regional-BD'!$J$13</f>
        <v>26</v>
      </c>
      <c r="H16" s="71">
        <f>'[2]Cruise KPI 2019&amp;2023Regional-BD'!$G$13</f>
        <v>5</v>
      </c>
      <c r="I16" s="71">
        <f>'[2]Regional BD'!$CS$69</f>
        <v>1</v>
      </c>
      <c r="J16" s="71">
        <f>'[2]Cruise KPI 2019&amp;2023Regional-BD'!$D$13</f>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ht="14.25">
      <c r="A17" s="9"/>
      <c r="B17" s="12"/>
      <c r="C17" s="33"/>
      <c r="D17" s="26" t="s">
        <v>11</v>
      </c>
      <c r="E17" s="32"/>
      <c r="F17" s="74">
        <f>'[2]Cruise KPI 2019&amp;2023Regional-BD'!$N$13</f>
        <v>43135</v>
      </c>
      <c r="G17" s="71">
        <f>'[2]Cruise KPI 2019&amp;2023Regional-BD'!$K$13</f>
        <v>28377</v>
      </c>
      <c r="H17" s="71">
        <f>'[2]Cruise KPI 2019&amp;2023Regional-BD'!$H$13</f>
        <v>4146</v>
      </c>
      <c r="I17" s="71">
        <f>'[2]Regional BD'!$CS$74</f>
        <v>565</v>
      </c>
      <c r="J17" s="71">
        <f>'[2]Cruise KPI 2019&amp;2023Regional-BD'!$E$13</f>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ht="14.25">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'[2]Cruise KPI 2019&amp;2023Regional-BD'!$M$19</f>
        <v>17</v>
      </c>
      <c r="G19" s="71">
        <f>'[2]Cruise KPI 2019&amp;2023Regional-BD'!$J$19</f>
        <v>6</v>
      </c>
      <c r="H19" s="71">
        <f>'[2]Cruise KPI 2019&amp;2023Regional-BD'!$G$19</f>
        <v>0</v>
      </c>
      <c r="I19" s="71">
        <f>'[2]Regional BD'!$CS$157</f>
        <v>2</v>
      </c>
      <c r="J19" s="71">
        <f>'[2]Cruise KPI 2019&amp;2023Regional-BD'!$D$19</f>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ht="14.25">
      <c r="A20" s="9"/>
      <c r="B20" s="12"/>
      <c r="C20" s="33"/>
      <c r="D20" s="26" t="s">
        <v>11</v>
      </c>
      <c r="E20" s="32"/>
      <c r="F20" s="73">
        <f>'[2]Cruise KPI 2019&amp;2023Regional-BD'!$N$19+'[2]Ferry KPI'!$N$11</f>
        <v>14734</v>
      </c>
      <c r="G20" s="71">
        <f>'[2]Cruise KPI 2019&amp;2023Regional-BD'!$K$19</f>
        <v>595</v>
      </c>
      <c r="H20" s="71">
        <f>'[2]Cruise KPI 2019&amp;2023Regional-BD'!$H$19+'[2]Ferry KPI'!$H$11</f>
        <v>0</v>
      </c>
      <c r="I20" s="71">
        <f>'[2]Regional BD'!$CS$162+'[2]Ferry Summary'!$U$25</f>
        <v>887</v>
      </c>
      <c r="J20" s="71">
        <f>'[2]Cruise KPI 2019&amp;2023Regional-BD'!$E$19+'[2]Ferry KPI'!$E$11</f>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ht="14.25">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'[2]Cruise KPI 2019&amp;2023Regional-BD'!$M$23</f>
        <v>108</v>
      </c>
      <c r="G22" s="71">
        <f>'[2]Cruise KPI 2019&amp;2023Regional-BD'!$J$23</f>
        <v>24</v>
      </c>
      <c r="H22" s="71">
        <f>'[2]Regional BD'!$DF$212</f>
        <v>0</v>
      </c>
      <c r="I22" s="71">
        <f>'[2]Regional BD'!$CS$212</f>
        <v>10</v>
      </c>
      <c r="J22" s="71">
        <f>'[2]Regional BD'!$CF$212</f>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ht="14.25">
      <c r="A23" s="9"/>
      <c r="B23" s="12"/>
      <c r="C23" s="33"/>
      <c r="D23" s="26" t="s">
        <v>11</v>
      </c>
      <c r="E23" s="32"/>
      <c r="F23" s="73">
        <f>'[2]Cruise KPI 2019&amp;2023Regional-BD'!$N$23</f>
        <v>297870</v>
      </c>
      <c r="G23" s="71">
        <f>'[2]Cruise KPI 2019&amp;2023Regional-BD'!$K$23</f>
        <v>32594</v>
      </c>
      <c r="H23" s="71">
        <f>'[2]Regional BD'!$DF$217</f>
        <v>0</v>
      </c>
      <c r="I23" s="71">
        <f>'[2]Regional BD'!$CS$217</f>
        <v>28535</v>
      </c>
      <c r="J23" s="71">
        <f>'[2]Regional BD'!$CF$217</f>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ht="14.25">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ht="14.25">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ht="14.65"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25">
      <c r="A33" s="9"/>
      <c r="B33" s="9"/>
      <c r="C33" s="27" t="s">
        <v>7</v>
      </c>
      <c r="D33" s="28"/>
      <c r="E33" s="28"/>
      <c r="F33" s="144" t="str">
        <f>F9</f>
        <v>March</v>
      </c>
      <c r="G33" s="144"/>
      <c r="H33" s="144"/>
      <c r="I33" s="144"/>
      <c r="J33" s="144"/>
      <c r="K33" s="144"/>
      <c r="L33" s="144"/>
      <c r="M33" s="144"/>
      <c r="N33" s="145"/>
      <c r="O33" s="146" t="s">
        <v>108</v>
      </c>
      <c r="P33" s="144"/>
      <c r="Q33" s="144"/>
      <c r="R33" s="144"/>
      <c r="S33" s="144"/>
      <c r="T33" s="144"/>
      <c r="U33" s="144"/>
      <c r="V33" s="144"/>
      <c r="W33" s="145"/>
      <c r="X33" s="146" t="s">
        <v>58</v>
      </c>
      <c r="Y33" s="144"/>
      <c r="Z33" s="144"/>
      <c r="AA33" s="147"/>
      <c r="AB33" s="9"/>
    </row>
    <row r="34" spans="1:28" ht="14.25">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25">
      <c r="A35" s="9"/>
      <c r="B35" s="9"/>
      <c r="C35" s="59" t="s">
        <v>29</v>
      </c>
      <c r="D35" s="50"/>
      <c r="E35" s="51"/>
      <c r="F35" s="55">
        <v>2023</v>
      </c>
      <c r="G35" s="52">
        <v>2022</v>
      </c>
      <c r="H35" s="52">
        <v>2021</v>
      </c>
      <c r="I35" s="52">
        <v>2020</v>
      </c>
      <c r="J35" s="52">
        <v>2019</v>
      </c>
      <c r="K35" s="53" t="s">
        <v>66</v>
      </c>
      <c r="L35" s="53" t="s">
        <v>67</v>
      </c>
      <c r="M35" s="53" t="s">
        <v>68</v>
      </c>
      <c r="N35" s="57" t="s">
        <v>102</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ht="14.25">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25">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ht="14.25">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ht="14.25">
      <c r="A39" s="9"/>
      <c r="B39" s="9"/>
      <c r="C39" s="31" t="s">
        <v>110</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ht="14.25">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ht="14.25">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ht="14.25">
      <c r="A42" s="9"/>
      <c r="B42" s="9"/>
      <c r="C42" s="31" t="s">
        <v>111</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ht="14.25">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ht="14.25">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ht="14.25">
      <c r="A45" s="9"/>
      <c r="B45" s="9"/>
      <c r="C45" s="31" t="s">
        <v>112</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ht="14.25">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ht="14.25">
      <c r="C48" s="31" t="s">
        <v>113</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ht="14.2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f>SUM('[2]Regional BD'!$DQ$366:$DS$366,'[2]Regional BD'!$DG$366:$DO$366)</f>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ht="14.2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f>SUM('[2]Regional BD'!$DQ$371:$DS$371,'[2]Regional BD'!$DG$371:$DO$371)</f>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ht="14.65"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ht="14.65" thickTop="1">
      <c r="AB53" s="9"/>
    </row>
    <row r="54" spans="3:28" ht="14.25">
      <c r="P54" s="111"/>
      <c r="Q54" s="111"/>
      <c r="R54" s="111"/>
      <c r="S54" s="111"/>
      <c r="AB54" s="9"/>
    </row>
    <row r="55" spans="3:28" ht="14.25">
      <c r="P55" s="111"/>
      <c r="Q55" s="111"/>
      <c r="R55" s="111"/>
      <c r="S55" s="111"/>
      <c r="AB55" s="9"/>
    </row>
    <row r="56" spans="3:28" ht="14.25" hidden="1">
      <c r="P56" s="111"/>
      <c r="Q56" s="111"/>
      <c r="R56" s="111"/>
      <c r="S56" s="111"/>
      <c r="AB56" s="9"/>
    </row>
    <row r="57" spans="3:28" ht="14.25" hidden="1">
      <c r="P57" s="111"/>
      <c r="Q57" s="111"/>
      <c r="R57" s="111"/>
      <c r="S57" s="111"/>
      <c r="AB57" s="9"/>
    </row>
    <row r="58" spans="3:28" ht="14.25" hidden="1">
      <c r="AB58" s="9"/>
    </row>
    <row r="59" spans="3:28" ht="14.25" hidden="1">
      <c r="AB59" s="9"/>
    </row>
    <row r="60" spans="3:28" ht="14.25" hidden="1">
      <c r="AB60" s="9"/>
    </row>
    <row r="61" spans="3:28" ht="15" customHeight="1"/>
    <row r="62" spans="3:28" ht="15" customHeight="1"/>
    <row r="63" spans="3:28" ht="15" customHeight="1"/>
    <row r="64" spans="3:28" ht="15" customHeight="1"/>
    <row r="65" customFormat="1" ht="15" customHeight="1"/>
    <row r="66" customFormat="1"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6"/>
  <sheetViews>
    <sheetView showGridLines="0" topLeftCell="A32" workbookViewId="0">
      <selection activeCell="G55" sqref="G55"/>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107</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44" t="s">
        <v>41</v>
      </c>
      <c r="G9" s="144"/>
      <c r="H9" s="144"/>
      <c r="I9" s="144"/>
      <c r="J9" s="144"/>
      <c r="K9" s="144"/>
      <c r="L9" s="144"/>
      <c r="M9" s="144"/>
      <c r="N9" s="145"/>
      <c r="O9" s="146" t="s">
        <v>43</v>
      </c>
      <c r="P9" s="144"/>
      <c r="Q9" s="144"/>
      <c r="R9" s="144"/>
      <c r="S9" s="144"/>
      <c r="T9" s="144"/>
      <c r="U9" s="144"/>
      <c r="V9" s="144"/>
      <c r="W9" s="145"/>
      <c r="X9" s="146" t="s">
        <v>57</v>
      </c>
      <c r="Y9" s="144"/>
      <c r="Z9" s="144"/>
      <c r="AA9" s="147"/>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'[2]Cruise Summary Data Entry'!$CG$105</f>
        <v>57</v>
      </c>
      <c r="G13" s="71">
        <f>'[2]Cruise Summary Data Entry'!$AL$105</f>
        <v>74</v>
      </c>
      <c r="H13" s="71">
        <f>'[2]Cruise Summary Data Entry'!$V$105</f>
        <v>0</v>
      </c>
      <c r="I13" s="71">
        <f>'[2]Cruise Summary Data Entry'!$BR$105</f>
        <v>29</v>
      </c>
      <c r="J13" s="71">
        <f>'[2]Cruise Summary Data Entry'!$F$105</f>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25">
      <c r="A14" s="9"/>
      <c r="B14" s="12"/>
      <c r="C14" s="33"/>
      <c r="D14" s="26" t="s">
        <v>11</v>
      </c>
      <c r="E14" s="32"/>
      <c r="F14" s="73">
        <f>'[2]Cruise Summary Data Entry'!$CG$110</f>
        <v>109432</v>
      </c>
      <c r="G14" s="71">
        <f>'[2]Cruise Summary Data Entry'!$AL$110</f>
        <v>60824</v>
      </c>
      <c r="H14" s="71">
        <f>'[2]Cruise Summary Data Entry'!$V$110</f>
        <v>0</v>
      </c>
      <c r="I14" s="71">
        <f>'[2]Cruise Summary Data Entry'!$BR$110</f>
        <v>48626</v>
      </c>
      <c r="J14" s="71">
        <f>'[2]Cruise Summary Data Entry'!$F$110</f>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'[2]Cruise Summary Data Entry'!$CG$6+'[2]Cruise Summary Data Entry'!$CG$17</f>
        <v>37</v>
      </c>
      <c r="G16" s="71">
        <f>'[2]Cruise Summary Data Entry'!$AL$6+'[2]Cruise Summary Data Entry'!$AL$17</f>
        <v>24</v>
      </c>
      <c r="H16" s="71">
        <f>'[2]Cruise Summary Data Entry'!$V$6+'[2]Cruise Summary Data Entry'!$V$17</f>
        <v>0</v>
      </c>
      <c r="I16" s="71">
        <f>'[2]Cruise Summary Data Entry'!$BR$6+'[2]Cruise Summary Data Entry'!$BR$17</f>
        <v>10</v>
      </c>
      <c r="J16" s="71">
        <f>'[2]Cruise Summary Data Entry'!$F$6+'[2]Cruise Summary Data Entry'!$F$17</f>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ht="14.25">
      <c r="A17" s="9"/>
      <c r="B17" s="12"/>
      <c r="C17" s="33"/>
      <c r="D17" s="26" t="s">
        <v>11</v>
      </c>
      <c r="E17" s="32"/>
      <c r="F17" s="74">
        <f>'[2]Cruise Summary Data Entry'!$CG$11+'[2]Cruise Summary Data Entry'!$CG$22</f>
        <v>105059</v>
      </c>
      <c r="G17" s="71">
        <f>'[2]Cruise Summary Data Entry'!$AL$11+'[2]Cruise Summary Data Entry'!$AL$22</f>
        <v>32594</v>
      </c>
      <c r="H17" s="71">
        <v>0</v>
      </c>
      <c r="I17" s="71">
        <f>'[2]Cruise Summary Data Entry'!$BR$11+'[2]Cruise Summary Data Entry'!$BR$22</f>
        <v>28535</v>
      </c>
      <c r="J17" s="71">
        <f>'[2]Cruise Summary Data Entry'!$F$11+'[2]Cruise Summary Data Entry'!$F$22</f>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'[2]Cruise Summary Data Entry'!$CG$116</f>
        <v>15</v>
      </c>
      <c r="G19" s="71">
        <f>'[2]Cruise Summary Data Entry'!$AL$116</f>
        <v>5</v>
      </c>
      <c r="H19" s="71">
        <f>'[2]Cruise Summary Data Entry'!$V$116</f>
        <v>0</v>
      </c>
      <c r="I19" s="71">
        <f>'[2]Cruise Summary Data Entry'!$BR$116</f>
        <v>2</v>
      </c>
      <c r="J19" s="71">
        <f>'[2]Cruise Summary Data Entry'!$F$116</f>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ht="14.25">
      <c r="A20" s="9"/>
      <c r="B20" s="12"/>
      <c r="C20" s="33"/>
      <c r="D20" s="26" t="s">
        <v>11</v>
      </c>
      <c r="E20" s="32"/>
      <c r="F20" s="73">
        <f>'[2]Cruise Summary Data Entry'!$CG$121+'[2]Ferry Summary'!$F$58</f>
        <v>14659</v>
      </c>
      <c r="G20" s="71">
        <f>'[2]Cruise Summary Data Entry'!$AL$121+'[2]Ferry Summary'!$F$39</f>
        <v>364</v>
      </c>
      <c r="H20" s="71">
        <f>'[2]Cruise Summary Data Entry'!$V$121+'[2]Ferry Summary'!$F$24</f>
        <v>0</v>
      </c>
      <c r="I20" s="71">
        <f>'[2]Cruise Summary Data Entry'!$BR$121+'[2]Ferry Summary'!$U$25</f>
        <v>887</v>
      </c>
      <c r="J20" s="71">
        <f>'[2]Cruise Summary Data Entry'!$F$121+'[2]Ferry Summary'!$F$10</f>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'[2]Cruise Summary Data Entry'!$CG$94</f>
        <v>124</v>
      </c>
      <c r="G22" s="71">
        <f>'[2]Cruise Summary Data Entry'!$AL$94</f>
        <v>130</v>
      </c>
      <c r="H22" s="71">
        <f>'[2]Cruise Summary Data Entry'!$V$94</f>
        <v>0</v>
      </c>
      <c r="I22" s="71">
        <f>'[2]Cruise Summary Data Entry'!$BR$94</f>
        <v>118</v>
      </c>
      <c r="J22" s="71">
        <f>'[2]Cruise Summary Data Entry'!$F$94</f>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ht="14.25">
      <c r="A23" s="9"/>
      <c r="B23" s="12"/>
      <c r="C23" s="33"/>
      <c r="D23" s="26" t="s">
        <v>11</v>
      </c>
      <c r="E23" s="32"/>
      <c r="F23" s="73">
        <f>'[2]Cruise Summary Data Entry'!$CG$99</f>
        <v>456142</v>
      </c>
      <c r="G23" s="71">
        <f>'[2]Cruise Summary Data Entry'!$AL$99</f>
        <v>283677</v>
      </c>
      <c r="H23" s="71">
        <f>'[2]Cruise Summary Data Entry'!$V$99</f>
        <v>0</v>
      </c>
      <c r="I23" s="71">
        <f>'[2]Cruise Summary Data Entry'!$BR$99</f>
        <v>147660</v>
      </c>
      <c r="J23" s="71">
        <f>'[2]Cruise Summary Data Entry'!$F$99</f>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A25" s="9"/>
      <c r="B25" s="12"/>
      <c r="C25" s="33"/>
      <c r="D25" s="26" t="s">
        <v>5</v>
      </c>
      <c r="E25" s="32"/>
      <c r="F25" s="73">
        <f>'[2]Cruise Summary Data Entry'!$CG$28</f>
        <v>11</v>
      </c>
      <c r="G25" s="71">
        <f>'[2]Cruise Summary Data Entry'!$AL$28</f>
        <v>14</v>
      </c>
      <c r="H25" s="71">
        <f>'[2]Cruise Summary Data Entry'!$V$28</f>
        <v>4</v>
      </c>
      <c r="I25" s="71">
        <f>'[2]Cruise Summary Data Entry'!$BR$28</f>
        <v>1</v>
      </c>
      <c r="J25" s="71">
        <f>'[2]Cruise Summary Data Entry'!$F$28</f>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ht="14.25">
      <c r="A26" s="9"/>
      <c r="B26" s="12"/>
      <c r="C26" s="33"/>
      <c r="D26" s="26" t="s">
        <v>11</v>
      </c>
      <c r="E26" s="32"/>
      <c r="F26" s="73">
        <f>'[2]Cruise Summary Data Entry'!$CG$33</f>
        <v>35490</v>
      </c>
      <c r="G26" s="71">
        <f>'[2]Cruise Summary Data Entry'!$AL$33</f>
        <v>19157</v>
      </c>
      <c r="H26" s="71">
        <f>'[2]Cruise Summary Data Entry'!$V$33</f>
        <v>3290</v>
      </c>
      <c r="I26" s="71">
        <f>'[2]Cruise Summary Data Entry'!$BR$33</f>
        <v>565</v>
      </c>
      <c r="J26" s="71">
        <f>'[2]Cruise Summary Data Entry'!$F$33</f>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25">
      <c r="B28" s="12"/>
      <c r="C28" s="33"/>
      <c r="D28" s="26" t="s">
        <v>5</v>
      </c>
      <c r="E28" s="32"/>
      <c r="F28" s="74">
        <f>'[2]Cruise Historical Data Summary'!$EF$113</f>
        <v>78</v>
      </c>
      <c r="G28" s="71">
        <f>'[2]Cruise Historical Data Summary'!$DS$113</f>
        <v>13</v>
      </c>
      <c r="H28" s="71">
        <f>'[2]Cruise Historical Data Summary'!$DF$113</f>
        <v>1</v>
      </c>
      <c r="I28" s="71">
        <f>'[2]Cruise Historical Data Summary'!$CS$113</f>
        <v>0</v>
      </c>
      <c r="J28" s="71">
        <f>'[2]Cruise Historical Data Summary'!$CF$113</f>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ht="14.25">
      <c r="A29" s="9"/>
      <c r="B29" s="12"/>
      <c r="C29" s="33"/>
      <c r="D29" s="26" t="s">
        <v>11</v>
      </c>
      <c r="E29" s="32"/>
      <c r="F29" s="74">
        <f>'[2]Cruise Historical Data Summary'!$EF$118+'[2]Ferry Summary'!$F$54</f>
        <v>200531</v>
      </c>
      <c r="G29" s="71">
        <f>'[2]Cruise Historical Data Summary'!$DS$118+'[2]Ferry Summary'!$F$35</f>
        <v>10202</v>
      </c>
      <c r="H29" s="71">
        <f>'[2]Cruise Historical Data Summary'!$DF$118</f>
        <v>856</v>
      </c>
      <c r="I29" s="71">
        <f>'[2]Cruise Historical Data Summary'!$CS$118</f>
        <v>0</v>
      </c>
      <c r="J29" s="71">
        <f>'[2]Cruise Historical Data Summary'!$CF$118+'[2]Ferry Summary'!$F$6</f>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25">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25">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25">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25">
      <c r="A36" s="9"/>
      <c r="B36" s="9"/>
      <c r="C36" s="27" t="s">
        <v>7</v>
      </c>
      <c r="D36" s="28"/>
      <c r="E36" s="28"/>
      <c r="F36" s="144" t="str">
        <f>F9</f>
        <v>March</v>
      </c>
      <c r="G36" s="144"/>
      <c r="H36" s="144"/>
      <c r="I36" s="144"/>
      <c r="J36" s="144"/>
      <c r="K36" s="144"/>
      <c r="L36" s="144"/>
      <c r="M36" s="144"/>
      <c r="N36" s="145"/>
      <c r="O36" s="146" t="s">
        <v>108</v>
      </c>
      <c r="P36" s="144"/>
      <c r="Q36" s="144"/>
      <c r="R36" s="144"/>
      <c r="S36" s="144"/>
      <c r="T36" s="144"/>
      <c r="U36" s="144"/>
      <c r="V36" s="144"/>
      <c r="W36" s="145"/>
      <c r="X36" s="146" t="s">
        <v>58</v>
      </c>
      <c r="Y36" s="144"/>
      <c r="Z36" s="144"/>
      <c r="AA36" s="147"/>
      <c r="AB36" s="9"/>
    </row>
    <row r="37" spans="1:28" ht="14.25">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25">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25">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25">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25">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25">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ht="14.25">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ht="14.25">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ht="14.25">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ht="14.25">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25">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ht="14.25">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ht="14.25">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25">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ht="14.25">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ht="14.25">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25">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ht="14.25">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ht="14.65"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ht="14.65" thickTop="1">
      <c r="AB59" s="9"/>
    </row>
    <row r="60" spans="1:28" ht="14.25">
      <c r="P60" s="111"/>
      <c r="Q60" s="111"/>
      <c r="R60" s="111"/>
      <c r="S60" s="111"/>
      <c r="AB60" s="9"/>
    </row>
    <row r="61" spans="1:28" ht="14.25">
      <c r="P61" s="111"/>
      <c r="Q61" s="111"/>
      <c r="R61" s="111"/>
      <c r="S61" s="111"/>
      <c r="AB61" s="9"/>
    </row>
    <row r="62" spans="1:28" ht="14.25" hidden="1">
      <c r="P62" s="111"/>
      <c r="Q62" s="111"/>
      <c r="R62" s="111"/>
      <c r="S62" s="111"/>
      <c r="AB62" s="9"/>
    </row>
    <row r="63" spans="1:28" ht="14.25" hidden="1">
      <c r="P63" s="111"/>
      <c r="Q63" s="111"/>
      <c r="R63" s="111"/>
      <c r="S63" s="111"/>
      <c r="AB63" s="9"/>
    </row>
    <row r="64" spans="1:28" ht="14.25" hidden="1">
      <c r="AB64" s="9"/>
    </row>
    <row r="65" spans="28:28" ht="14.25" hidden="1">
      <c r="AB65" s="9"/>
    </row>
    <row r="66" spans="28:28" ht="14.25"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66"/>
  <sheetViews>
    <sheetView showGridLines="0" topLeftCell="A34" workbookViewId="0">
      <selection activeCell="G55" sqref="G55"/>
    </sheetView>
  </sheetViews>
  <sheetFormatPr defaultColWidth="0" defaultRowHeight="14.25"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5.75">
      <c r="A4" s="9"/>
      <c r="B4" s="11" t="s">
        <v>7</v>
      </c>
      <c r="C4" s="26"/>
      <c r="D4" s="24"/>
      <c r="E4" s="58" t="s">
        <v>103</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44" t="s">
        <v>39</v>
      </c>
      <c r="G9" s="144"/>
      <c r="H9" s="144"/>
      <c r="I9" s="144"/>
      <c r="J9" s="144"/>
      <c r="K9" s="144"/>
      <c r="L9" s="144"/>
      <c r="M9" s="144"/>
      <c r="N9" s="145"/>
      <c r="O9" s="146" t="s">
        <v>38</v>
      </c>
      <c r="P9" s="144"/>
      <c r="Q9" s="144"/>
      <c r="R9" s="144"/>
      <c r="S9" s="144"/>
      <c r="T9" s="144"/>
      <c r="U9" s="144"/>
      <c r="V9" s="144"/>
      <c r="W9" s="145"/>
      <c r="X9" s="146" t="s">
        <v>57</v>
      </c>
      <c r="Y9" s="144"/>
      <c r="Z9" s="144"/>
      <c r="AA9" s="147"/>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5"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44" t="str">
        <f>F9</f>
        <v>February</v>
      </c>
      <c r="G36" s="144"/>
      <c r="H36" s="144"/>
      <c r="I36" s="144"/>
      <c r="J36" s="144"/>
      <c r="K36" s="144"/>
      <c r="L36" s="144"/>
      <c r="M36" s="144"/>
      <c r="N36" s="145"/>
      <c r="O36" s="146" t="s">
        <v>104</v>
      </c>
      <c r="P36" s="144"/>
      <c r="Q36" s="144"/>
      <c r="R36" s="144"/>
      <c r="S36" s="144"/>
      <c r="T36" s="144"/>
      <c r="U36" s="144"/>
      <c r="V36" s="144"/>
      <c r="W36" s="145"/>
      <c r="X36" s="146" t="s">
        <v>58</v>
      </c>
      <c r="Y36" s="144"/>
      <c r="Z36" s="144"/>
      <c r="AA36" s="147"/>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4.6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5"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4.6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AY68"/>
  <sheetViews>
    <sheetView showGridLines="0" zoomScaleNormal="100" zoomScalePageLayoutView="40" workbookViewId="0"/>
  </sheetViews>
  <sheetFormatPr defaultColWidth="0" defaultRowHeight="0" customHeight="1" zeroHeight="1"/>
  <cols>
    <col min="1" max="3" width="2.59765625" customWidth="1"/>
    <col min="4" max="4" width="9.1328125" customWidth="1"/>
    <col min="5" max="7" width="15.3984375" customWidth="1"/>
    <col min="8" max="9" width="11.1328125" bestFit="1" customWidth="1"/>
    <col min="10" max="10" width="10.59765625" bestFit="1" customWidth="1"/>
    <col min="11" max="11" width="9.265625" customWidth="1"/>
    <col min="12" max="12" width="9" bestFit="1" customWidth="1"/>
    <col min="13" max="14" width="9.1328125" customWidth="1"/>
    <col min="15" max="15" width="11" bestFit="1" customWidth="1"/>
    <col min="16" max="16" width="11" customWidth="1"/>
    <col min="17" max="17" width="10.265625" bestFit="1" customWidth="1"/>
    <col min="18" max="18" width="12.265625" bestFit="1" customWidth="1"/>
    <col min="19" max="19" width="11.3984375" customWidth="1"/>
    <col min="20" max="20" width="9.73046875" customWidth="1"/>
    <col min="21" max="21" width="8.73046875" customWidth="1"/>
    <col min="22" max="22" width="9.1328125" bestFit="1" customWidth="1"/>
    <col min="23" max="23" width="8.73046875" customWidth="1"/>
    <col min="24" max="24" width="10.3984375" bestFit="1" customWidth="1"/>
    <col min="25" max="25" width="10.3984375" customWidth="1"/>
    <col min="26" max="26" width="10.3984375" bestFit="1" customWidth="1"/>
    <col min="27" max="27" width="11.265625" bestFit="1" customWidth="1"/>
    <col min="28" max="28" width="3.265625" style="9" customWidth="1"/>
    <col min="29" max="43" width="0" style="9" hidden="1" customWidth="1"/>
    <col min="44" max="51" width="0" hidden="1" customWidth="1"/>
    <col min="52" max="16384" width="9.1328125" hidden="1"/>
  </cols>
  <sheetData>
    <row r="1" spans="1:43" ht="14.25">
      <c r="A1" s="9"/>
      <c r="B1" s="9"/>
      <c r="C1" s="9"/>
      <c r="D1" s="9"/>
      <c r="E1" s="9"/>
      <c r="F1" s="9"/>
      <c r="G1" s="9"/>
      <c r="H1" s="9"/>
      <c r="I1" s="9"/>
      <c r="J1" s="9"/>
      <c r="K1" s="9"/>
      <c r="L1" s="9"/>
      <c r="M1" s="9"/>
      <c r="N1" s="9"/>
      <c r="O1" s="9"/>
      <c r="P1" s="9"/>
      <c r="Q1" s="9"/>
      <c r="R1" s="9"/>
      <c r="S1" s="9"/>
      <c r="T1" s="9"/>
      <c r="U1" s="9"/>
      <c r="V1" s="9"/>
      <c r="W1" s="9"/>
      <c r="X1" s="9"/>
      <c r="Y1" s="9"/>
      <c r="Z1" s="9"/>
      <c r="AA1" s="9"/>
    </row>
    <row r="2" spans="1:43" ht="18"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5.75">
      <c r="A4" s="9"/>
      <c r="B4" s="11" t="s">
        <v>7</v>
      </c>
      <c r="C4" s="26"/>
      <c r="D4" s="24"/>
      <c r="E4" s="58" t="s">
        <v>100</v>
      </c>
      <c r="F4" s="24"/>
      <c r="G4" s="24"/>
      <c r="H4" s="24"/>
      <c r="I4" s="24"/>
      <c r="J4" s="24"/>
      <c r="K4" s="24"/>
      <c r="L4" s="24"/>
      <c r="M4" s="24"/>
      <c r="N4" s="24"/>
      <c r="O4" s="24"/>
      <c r="P4" s="24"/>
      <c r="Q4" s="24"/>
      <c r="R4" s="24"/>
      <c r="S4" s="24"/>
      <c r="T4" s="24"/>
      <c r="U4" s="24"/>
      <c r="V4" s="24"/>
      <c r="W4" s="24"/>
      <c r="X4" s="24"/>
      <c r="Y4" s="24"/>
      <c r="Z4" s="24"/>
      <c r="AA4" s="24"/>
    </row>
    <row r="5" spans="1:43" ht="14.25">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25">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25">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25">
      <c r="A9" s="9"/>
      <c r="B9"/>
      <c r="C9" s="27" t="s">
        <v>7</v>
      </c>
      <c r="D9" s="28"/>
      <c r="E9" s="28"/>
      <c r="F9" s="144" t="s">
        <v>33</v>
      </c>
      <c r="G9" s="144"/>
      <c r="H9" s="144"/>
      <c r="I9" s="144"/>
      <c r="J9" s="144"/>
      <c r="K9" s="144"/>
      <c r="L9" s="144"/>
      <c r="M9" s="144"/>
      <c r="N9" s="145"/>
      <c r="O9" s="146" t="s">
        <v>33</v>
      </c>
      <c r="P9" s="144"/>
      <c r="Q9" s="144"/>
      <c r="R9" s="144"/>
      <c r="S9" s="144"/>
      <c r="T9" s="144"/>
      <c r="U9" s="144"/>
      <c r="V9" s="144"/>
      <c r="W9" s="145"/>
      <c r="X9" s="146" t="s">
        <v>57</v>
      </c>
      <c r="Y9" s="144"/>
      <c r="Z9" s="144"/>
      <c r="AA9" s="147"/>
      <c r="AB9" s="9"/>
      <c r="AC9" s="19"/>
      <c r="AD9" s="19"/>
      <c r="AE9" s="19"/>
      <c r="AF9" s="19"/>
      <c r="AG9" s="19"/>
      <c r="AH9" s="19"/>
      <c r="AI9" s="19"/>
      <c r="AJ9" s="19"/>
      <c r="AK9" s="19"/>
      <c r="AL9" s="19"/>
      <c r="AM9" s="19"/>
      <c r="AN9" s="19"/>
      <c r="AO9" s="19"/>
      <c r="AP9" s="19"/>
      <c r="AQ9" s="19"/>
    </row>
    <row r="10" spans="1:43"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25">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25">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25">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4.25">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25">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4.25">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25">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4.25">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25">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4.25">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25">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4.25">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 customHeight="1">
      <c r="F33" s="41"/>
      <c r="G33" s="41"/>
      <c r="H33" s="41"/>
      <c r="I33" s="41"/>
      <c r="J33" s="41"/>
      <c r="K33" s="41"/>
      <c r="L33" s="41"/>
      <c r="M33" s="41"/>
      <c r="AR33"/>
      <c r="AS33"/>
      <c r="AT33"/>
      <c r="AU33"/>
      <c r="AV33"/>
      <c r="AW33"/>
      <c r="AX33"/>
      <c r="AY33"/>
    </row>
    <row r="34" spans="2:51" s="9" customFormat="1" ht="14.25">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25">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44" t="str">
        <f>F9</f>
        <v>January</v>
      </c>
      <c r="G36" s="144"/>
      <c r="H36" s="144"/>
      <c r="I36" s="144"/>
      <c r="J36" s="144"/>
      <c r="K36" s="144"/>
      <c r="L36" s="144"/>
      <c r="M36" s="144"/>
      <c r="N36" s="145"/>
      <c r="O36" s="146" t="s">
        <v>101</v>
      </c>
      <c r="P36" s="144"/>
      <c r="Q36" s="144"/>
      <c r="R36" s="144"/>
      <c r="S36" s="144"/>
      <c r="T36" s="144"/>
      <c r="U36" s="144"/>
      <c r="V36" s="144"/>
      <c r="W36" s="145"/>
      <c r="X36" s="146" t="s">
        <v>58</v>
      </c>
      <c r="Y36" s="144"/>
      <c r="Z36" s="144"/>
      <c r="AA36" s="147"/>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65"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65"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1"/>
      <c r="Q60" s="111"/>
      <c r="R60" s="111"/>
      <c r="S60" s="111"/>
    </row>
    <row r="61" spans="1:51" ht="26.65" customHeight="1">
      <c r="P61" s="111"/>
      <c r="Q61" s="111"/>
      <c r="R61" s="111"/>
      <c r="S61" s="111"/>
    </row>
    <row r="62" spans="1:51" ht="26.65" customHeight="1">
      <c r="P62" s="111"/>
      <c r="Q62" s="111"/>
      <c r="R62" s="111"/>
      <c r="S62" s="111"/>
    </row>
    <row r="63" spans="1:51" ht="26.65" customHeight="1">
      <c r="P63" s="111"/>
      <c r="Q63" s="111"/>
      <c r="R63" s="111"/>
      <c r="S63" s="111"/>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44941</v>
      </c>
    </row>
    <row r="4" spans="1:38" ht="15.75">
      <c r="A4" s="9"/>
      <c r="B4" s="11" t="s">
        <v>7</v>
      </c>
      <c r="C4" s="26"/>
      <c r="D4" s="24"/>
      <c r="E4" s="58" t="s">
        <v>95</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4" t="s">
        <v>31</v>
      </c>
      <c r="G9" s="144"/>
      <c r="H9" s="144"/>
      <c r="I9" s="144"/>
      <c r="J9" s="144"/>
      <c r="K9" s="144"/>
      <c r="L9" s="145"/>
      <c r="M9" s="146" t="s">
        <v>96</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25">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25">
      <c r="A15" s="9"/>
      <c r="B15" s="12"/>
      <c r="C15" s="31" t="s">
        <v>74</v>
      </c>
      <c r="D15" s="26"/>
      <c r="E15" s="32"/>
      <c r="F15" s="97"/>
      <c r="G15" s="97"/>
      <c r="H15" s="97"/>
      <c r="I15" s="97"/>
      <c r="J15" s="64"/>
      <c r="K15" s="64"/>
      <c r="L15" s="61"/>
      <c r="M15" s="87"/>
      <c r="N15" s="87"/>
      <c r="O15" s="87"/>
      <c r="P15" s="87"/>
      <c r="Q15" s="64"/>
      <c r="R15" s="65"/>
      <c r="S15" s="61"/>
      <c r="T15" s="43"/>
      <c r="U15" s="44"/>
      <c r="V15" s="79"/>
    </row>
    <row r="16" spans="1:38" ht="14.25">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4.25">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4.25">
      <c r="A18" s="9"/>
      <c r="B18" s="12"/>
      <c r="C18" s="31" t="s">
        <v>15</v>
      </c>
      <c r="D18" s="26"/>
      <c r="E18" s="32"/>
      <c r="F18" s="72"/>
      <c r="G18" s="98"/>
      <c r="H18" s="98"/>
      <c r="I18" s="98"/>
      <c r="J18" s="64"/>
      <c r="K18" s="64"/>
      <c r="L18" s="60"/>
      <c r="M18" s="87"/>
      <c r="N18" s="87"/>
      <c r="O18" s="87"/>
      <c r="P18" s="87"/>
      <c r="Q18" s="64"/>
      <c r="R18" s="64"/>
      <c r="S18" s="60"/>
      <c r="T18" s="43"/>
      <c r="U18" s="44"/>
      <c r="V18" s="79"/>
    </row>
    <row r="19" spans="1:46" ht="14.25">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4.25">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4.25">
      <c r="A21" s="9"/>
      <c r="B21" s="12"/>
      <c r="C21" s="31" t="s">
        <v>10</v>
      </c>
      <c r="D21" s="26"/>
      <c r="E21" s="34"/>
      <c r="F21" s="72"/>
      <c r="G21" s="98"/>
      <c r="H21" s="98"/>
      <c r="I21" s="98"/>
      <c r="J21" s="64"/>
      <c r="K21" s="64"/>
      <c r="L21" s="60"/>
      <c r="M21" s="87"/>
      <c r="N21" s="87"/>
      <c r="O21" s="87"/>
      <c r="P21" s="87"/>
      <c r="Q21" s="64"/>
      <c r="R21" s="64"/>
      <c r="S21" s="60"/>
      <c r="T21" s="43"/>
      <c r="U21" s="44"/>
      <c r="V21" s="79"/>
    </row>
    <row r="22" spans="1:46" ht="14.25">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4.25">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4.25">
      <c r="A24" s="9"/>
      <c r="B24" s="12"/>
      <c r="C24" s="31" t="s">
        <v>16</v>
      </c>
      <c r="D24" s="26"/>
      <c r="E24" s="32"/>
      <c r="F24" s="72"/>
      <c r="G24" s="98"/>
      <c r="H24" s="98"/>
      <c r="I24" s="98"/>
      <c r="J24" s="64"/>
      <c r="K24" s="64"/>
      <c r="L24" s="60"/>
      <c r="M24" s="87"/>
      <c r="N24" s="87"/>
      <c r="O24" s="87"/>
      <c r="P24" s="87"/>
      <c r="Q24" s="64"/>
      <c r="R24" s="64"/>
      <c r="S24" s="60"/>
      <c r="T24" s="43"/>
      <c r="U24" s="44"/>
      <c r="V24" s="79"/>
    </row>
    <row r="25" spans="1:46" ht="14.25">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4.25">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4.25">
      <c r="A27" s="9"/>
      <c r="B27" s="12"/>
      <c r="C27" s="31" t="s">
        <v>17</v>
      </c>
      <c r="D27" s="26"/>
      <c r="E27" s="32"/>
      <c r="F27" s="72"/>
      <c r="G27" s="98"/>
      <c r="H27" s="98"/>
      <c r="I27" s="98"/>
      <c r="J27" s="64"/>
      <c r="K27" s="64"/>
      <c r="L27" s="60"/>
      <c r="M27" s="87"/>
      <c r="N27" s="87"/>
      <c r="O27" s="87"/>
      <c r="P27" s="87"/>
      <c r="Q27" s="64"/>
      <c r="R27" s="64"/>
      <c r="S27" s="60"/>
      <c r="T27" s="43"/>
      <c r="U27" s="44"/>
      <c r="V27" s="79"/>
    </row>
    <row r="28" spans="1:46" ht="14.25">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4.25">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44" t="str">
        <f>F9</f>
        <v>December</v>
      </c>
      <c r="G36" s="144"/>
      <c r="H36" s="144"/>
      <c r="I36" s="144"/>
      <c r="J36" s="144"/>
      <c r="K36" s="144"/>
      <c r="L36" s="145"/>
      <c r="M36" s="146" t="s">
        <v>97</v>
      </c>
      <c r="N36" s="144"/>
      <c r="O36" s="144"/>
      <c r="P36" s="144"/>
      <c r="Q36" s="144"/>
      <c r="R36" s="144"/>
      <c r="S36" s="145"/>
      <c r="T36" s="146" t="s">
        <v>58</v>
      </c>
      <c r="U36" s="144"/>
      <c r="V36" s="147"/>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44910</v>
      </c>
    </row>
    <row r="4" spans="1:38" ht="15.75">
      <c r="A4" s="9"/>
      <c r="B4" s="11" t="s">
        <v>7</v>
      </c>
      <c r="C4" s="26"/>
      <c r="D4" s="24"/>
      <c r="E4" s="58" t="s">
        <v>92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4" t="s">
        <v>27</v>
      </c>
      <c r="G9" s="144"/>
      <c r="H9" s="144"/>
      <c r="I9" s="144"/>
      <c r="J9" s="144"/>
      <c r="K9" s="144"/>
      <c r="L9" s="145"/>
      <c r="M9" s="146" t="s">
        <v>93</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25">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4.25">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4.25">
      <c r="A18" s="9"/>
      <c r="B18" s="12"/>
      <c r="C18" s="31" t="s">
        <v>15</v>
      </c>
      <c r="D18" s="26"/>
      <c r="E18" s="32"/>
      <c r="F18" s="72"/>
      <c r="G18" s="72"/>
      <c r="H18" s="72"/>
      <c r="I18" s="72"/>
      <c r="J18" s="64"/>
      <c r="K18" s="64"/>
      <c r="L18" s="60"/>
      <c r="M18" s="87"/>
      <c r="N18" s="87"/>
      <c r="O18" s="87"/>
      <c r="P18" s="87"/>
      <c r="Q18" s="64"/>
      <c r="R18" s="64"/>
      <c r="S18" s="60"/>
      <c r="T18" s="43"/>
      <c r="U18" s="44"/>
      <c r="V18" s="79"/>
    </row>
    <row r="19" spans="1:46" ht="14.25">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4.25">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4.25">
      <c r="A21" s="9"/>
      <c r="B21" s="12"/>
      <c r="C21" s="31" t="s">
        <v>10</v>
      </c>
      <c r="D21" s="26"/>
      <c r="E21" s="34"/>
      <c r="F21" s="72"/>
      <c r="G21" s="72"/>
      <c r="H21" s="72"/>
      <c r="I21" s="72"/>
      <c r="J21" s="64"/>
      <c r="K21" s="64"/>
      <c r="L21" s="60"/>
      <c r="M21" s="87"/>
      <c r="N21" s="87"/>
      <c r="O21" s="87"/>
      <c r="P21" s="87"/>
      <c r="Q21" s="64"/>
      <c r="R21" s="64"/>
      <c r="S21" s="60"/>
      <c r="T21" s="43"/>
      <c r="U21" s="44"/>
      <c r="V21" s="79"/>
    </row>
    <row r="22" spans="1:46" ht="14.25">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4.25">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4.25">
      <c r="A24" s="9"/>
      <c r="B24" s="12"/>
      <c r="C24" s="31" t="s">
        <v>16</v>
      </c>
      <c r="D24" s="26"/>
      <c r="E24" s="32"/>
      <c r="F24" s="72"/>
      <c r="G24" s="72"/>
      <c r="H24" s="72"/>
      <c r="I24" s="72"/>
      <c r="J24" s="64"/>
      <c r="K24" s="64"/>
      <c r="L24" s="60"/>
      <c r="M24" s="87"/>
      <c r="N24" s="87"/>
      <c r="O24" s="87"/>
      <c r="P24" s="87"/>
      <c r="Q24" s="64"/>
      <c r="R24" s="64"/>
      <c r="S24" s="60"/>
      <c r="T24" s="43"/>
      <c r="U24" s="44"/>
      <c r="V24" s="79"/>
    </row>
    <row r="25" spans="1:46" ht="14.25">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4.25">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4.25">
      <c r="A27" s="9"/>
      <c r="B27" s="12"/>
      <c r="C27" s="31" t="s">
        <v>17</v>
      </c>
      <c r="D27" s="26"/>
      <c r="E27" s="32"/>
      <c r="F27" s="72"/>
      <c r="G27" s="72"/>
      <c r="H27" s="72"/>
      <c r="I27" s="72"/>
      <c r="J27" s="64"/>
      <c r="K27" s="64"/>
      <c r="L27" s="60"/>
      <c r="M27" s="87"/>
      <c r="N27" s="87"/>
      <c r="O27" s="87"/>
      <c r="P27" s="87"/>
      <c r="Q27" s="64"/>
      <c r="R27" s="64"/>
      <c r="S27" s="60"/>
      <c r="T27" s="43"/>
      <c r="U27" s="44"/>
      <c r="V27" s="79"/>
    </row>
    <row r="28" spans="1:46" ht="14.25">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4.25">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44" t="str">
        <f>F9</f>
        <v>November</v>
      </c>
      <c r="G36" s="144"/>
      <c r="H36" s="144"/>
      <c r="I36" s="144"/>
      <c r="J36" s="144"/>
      <c r="K36" s="144"/>
      <c r="L36" s="145"/>
      <c r="M36" s="146" t="s">
        <v>94</v>
      </c>
      <c r="N36" s="144"/>
      <c r="O36" s="144"/>
      <c r="P36" s="144"/>
      <c r="Q36" s="144"/>
      <c r="R36" s="144"/>
      <c r="S36" s="145"/>
      <c r="T36" s="146" t="s">
        <v>58</v>
      </c>
      <c r="U36" s="144"/>
      <c r="V36" s="147"/>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AT65"/>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44880</v>
      </c>
    </row>
    <row r="4" spans="1:38" ht="15.75">
      <c r="A4" s="9"/>
      <c r="B4" s="11" t="s">
        <v>7</v>
      </c>
      <c r="C4" s="26"/>
      <c r="D4" s="24"/>
      <c r="E4" s="58" t="s">
        <v>89</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4" t="s">
        <v>24</v>
      </c>
      <c r="G9" s="144"/>
      <c r="H9" s="144"/>
      <c r="I9" s="144"/>
      <c r="J9" s="144"/>
      <c r="K9" s="144"/>
      <c r="L9" s="145"/>
      <c r="M9" s="146" t="s">
        <v>90</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25">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4.25">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4.25">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4.25">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4.25">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4.25">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41"/>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44" t="str">
        <f>F9</f>
        <v>October</v>
      </c>
      <c r="G36" s="144"/>
      <c r="H36" s="144"/>
      <c r="I36" s="144"/>
      <c r="J36" s="144"/>
      <c r="K36" s="144"/>
      <c r="L36" s="145"/>
      <c r="M36" s="146" t="s">
        <v>91</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65"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65"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86</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4" t="s">
        <v>22</v>
      </c>
      <c r="G9" s="144"/>
      <c r="H9" s="144"/>
      <c r="I9" s="144"/>
      <c r="J9" s="144"/>
      <c r="K9" s="144"/>
      <c r="L9" s="145"/>
      <c r="M9" s="146" t="s">
        <v>87</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25">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4.25">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4.25">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4.25">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4.25">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4.25">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9"/>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44" t="str">
        <f>F9</f>
        <v>September</v>
      </c>
      <c r="G36" s="144"/>
      <c r="H36" s="144"/>
      <c r="I36" s="144"/>
      <c r="J36" s="144"/>
      <c r="K36" s="144"/>
      <c r="L36" s="145"/>
      <c r="M36" s="146" t="s">
        <v>88</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65"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65"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23" width="10.265625" style="2" customWidth="1"/>
    <col min="24"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5.75">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1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1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5.75">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15">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265625" bestFit="1" customWidth="1"/>
    <col min="14" max="14" width="10.265625" bestFit="1" customWidth="1"/>
    <col min="15" max="16" width="12.265625" bestFit="1" customWidth="1"/>
    <col min="17" max="19" width="8.73046875" customWidth="1"/>
    <col min="20" max="20" width="11.86328125" bestFit="1" customWidth="1"/>
    <col min="21" max="21" width="11.5976562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72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4" t="s">
        <v>69</v>
      </c>
      <c r="G9" s="144"/>
      <c r="H9" s="144"/>
      <c r="I9" s="144"/>
      <c r="J9" s="144"/>
      <c r="K9" s="144"/>
      <c r="L9" s="145"/>
      <c r="M9" s="146" t="s">
        <v>71</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25">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4.25">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4.25">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4.25">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4.25">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4.25">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44" t="str">
        <f>F9</f>
        <v>August</v>
      </c>
      <c r="G36" s="144"/>
      <c r="H36" s="144"/>
      <c r="I36" s="144"/>
      <c r="J36" s="144"/>
      <c r="K36" s="144"/>
      <c r="L36" s="145"/>
      <c r="M36" s="146" t="s">
        <v>70</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65"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65"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56</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4" t="s">
        <v>55</v>
      </c>
      <c r="G9" s="144"/>
      <c r="H9" s="144"/>
      <c r="I9" s="144"/>
      <c r="J9" s="144"/>
      <c r="K9" s="144"/>
      <c r="L9" s="145"/>
      <c r="M9" s="146" t="s">
        <v>60</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25">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4.25">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4.25">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4.25">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4.25">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4.25">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44" t="str">
        <f>F9</f>
        <v>July</v>
      </c>
      <c r="G36" s="144"/>
      <c r="H36" s="144"/>
      <c r="I36" s="144"/>
      <c r="J36" s="144"/>
      <c r="K36" s="144"/>
      <c r="L36" s="145"/>
      <c r="M36" s="146" t="s">
        <v>61</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15"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65"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65"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AL48"/>
  <sheetViews>
    <sheetView showGridLines="0" zoomScaleNormal="100" workbookViewId="0"/>
  </sheetViews>
  <sheetFormatPr defaultColWidth="0" defaultRowHeight="0"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597656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4" t="s">
        <v>51</v>
      </c>
      <c r="G6" s="144"/>
      <c r="H6" s="144"/>
      <c r="I6" s="144"/>
      <c r="J6" s="144"/>
      <c r="K6" s="144"/>
      <c r="L6" s="145"/>
      <c r="M6" s="146" t="s">
        <v>52</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25">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25">
      <c r="A12" s="9"/>
      <c r="B12" s="12"/>
      <c r="C12" s="31" t="s">
        <v>74</v>
      </c>
      <c r="D12" s="26"/>
      <c r="E12" s="32"/>
      <c r="F12" s="26"/>
      <c r="G12" s="26"/>
      <c r="H12" s="26"/>
      <c r="I12" s="26"/>
      <c r="J12" s="64"/>
      <c r="K12" s="64"/>
      <c r="L12" s="61"/>
      <c r="M12" s="43"/>
      <c r="N12" s="43"/>
      <c r="O12" s="43"/>
      <c r="P12" s="43"/>
      <c r="Q12" s="64"/>
      <c r="R12" s="65"/>
      <c r="S12" s="61"/>
      <c r="T12" s="43"/>
      <c r="U12" s="44"/>
      <c r="V12" s="44"/>
    </row>
    <row r="13" spans="1:38" ht="14.25">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4.25">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4.25">
      <c r="A15" s="9"/>
      <c r="B15" s="12"/>
      <c r="C15" s="31" t="s">
        <v>15</v>
      </c>
      <c r="D15" s="26"/>
      <c r="E15" s="32"/>
      <c r="F15" s="72"/>
      <c r="G15" s="72"/>
      <c r="H15" s="72"/>
      <c r="I15" s="72"/>
      <c r="J15" s="64"/>
      <c r="K15" s="64"/>
      <c r="L15" s="60"/>
      <c r="M15" s="43"/>
      <c r="N15" s="43"/>
      <c r="O15" s="43"/>
      <c r="P15" s="43"/>
      <c r="Q15" s="64"/>
      <c r="R15" s="64"/>
      <c r="S15" s="60"/>
      <c r="T15" s="43"/>
      <c r="U15" s="44"/>
      <c r="V15" s="44"/>
    </row>
    <row r="16" spans="1:38" ht="14.25">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4.25">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4.25">
      <c r="A18" s="9"/>
      <c r="B18" s="12"/>
      <c r="C18" s="31" t="s">
        <v>10</v>
      </c>
      <c r="D18" s="26"/>
      <c r="E18" s="34"/>
      <c r="F18" s="72"/>
      <c r="G18" s="72"/>
      <c r="H18" s="72"/>
      <c r="I18" s="72"/>
      <c r="J18" s="64"/>
      <c r="K18" s="64"/>
      <c r="L18" s="60"/>
      <c r="M18" s="43"/>
      <c r="N18" s="43"/>
      <c r="O18" s="43"/>
      <c r="P18" s="43"/>
      <c r="Q18" s="64"/>
      <c r="R18" s="64"/>
      <c r="S18" s="60"/>
      <c r="T18" s="43"/>
      <c r="U18" s="44"/>
      <c r="V18" s="44"/>
    </row>
    <row r="19" spans="1:38" ht="14.25">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4.25">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4.25">
      <c r="A21" s="9"/>
      <c r="B21" s="12"/>
      <c r="C21" s="31" t="s">
        <v>16</v>
      </c>
      <c r="D21" s="26"/>
      <c r="E21" s="32"/>
      <c r="F21" s="72"/>
      <c r="G21" s="72"/>
      <c r="H21" s="72"/>
      <c r="I21" s="72"/>
      <c r="J21" s="64"/>
      <c r="K21" s="64"/>
      <c r="L21" s="60"/>
      <c r="M21" s="43"/>
      <c r="N21" s="43"/>
      <c r="O21" s="43"/>
      <c r="P21" s="43"/>
      <c r="Q21" s="64"/>
      <c r="R21" s="64"/>
      <c r="S21" s="60"/>
      <c r="T21" s="43"/>
      <c r="U21" s="44"/>
      <c r="V21" s="44"/>
    </row>
    <row r="22" spans="1:38" ht="14.25">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4.25">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4.25">
      <c r="A24" s="9"/>
      <c r="B24" s="12"/>
      <c r="C24" s="31" t="s">
        <v>17</v>
      </c>
      <c r="D24" s="26"/>
      <c r="E24" s="32"/>
      <c r="F24" s="72"/>
      <c r="G24" s="72"/>
      <c r="H24" s="72"/>
      <c r="I24" s="72"/>
      <c r="J24" s="64"/>
      <c r="K24" s="64"/>
      <c r="L24" s="60"/>
      <c r="M24" s="43"/>
      <c r="N24" s="43"/>
      <c r="O24" s="43"/>
      <c r="P24" s="43"/>
      <c r="Q24" s="64"/>
      <c r="R24" s="64"/>
      <c r="S24" s="60"/>
      <c r="T24" s="43"/>
      <c r="U24" s="44"/>
      <c r="V24" s="44"/>
    </row>
    <row r="25" spans="1:38" ht="14.25">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4.25">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4.6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5"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2.1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4" t="s">
        <v>47</v>
      </c>
      <c r="G6" s="144"/>
      <c r="H6" s="144"/>
      <c r="I6" s="144"/>
      <c r="J6" s="144"/>
      <c r="K6" s="144"/>
      <c r="L6" s="145"/>
      <c r="M6" s="146" t="s">
        <v>49</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25">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ht="14.25">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ht="14.25">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ht="14.25">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ht="14.25">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ht="14.25">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ht="14.65"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4" t="s">
        <v>45</v>
      </c>
      <c r="G6" s="144"/>
      <c r="H6" s="144"/>
      <c r="I6" s="144"/>
      <c r="J6" s="144"/>
      <c r="K6" s="144"/>
      <c r="L6" s="145"/>
      <c r="M6" s="146" t="s">
        <v>46</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25">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ht="14.25">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ht="14.25">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ht="14.25">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ht="14.25">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ht="14.25">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ht="14.65"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4" t="s">
        <v>41</v>
      </c>
      <c r="G6" s="144"/>
      <c r="H6" s="144"/>
      <c r="I6" s="144"/>
      <c r="J6" s="144"/>
      <c r="K6" s="144"/>
      <c r="L6" s="145"/>
      <c r="M6" s="146" t="s">
        <v>43</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25">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ht="14.25">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ht="14.25">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ht="14.25">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ht="14.25">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ht="14.25">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ht="14.65"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1.265625" bestFit="1" customWidth="1"/>
    <col min="9" max="9" width="10.597656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4" t="s">
        <v>39</v>
      </c>
      <c r="G6" s="144"/>
      <c r="H6" s="144"/>
      <c r="I6" s="144"/>
      <c r="J6" s="144"/>
      <c r="K6" s="144"/>
      <c r="L6" s="145"/>
      <c r="M6" s="146" t="s">
        <v>38</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25">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ht="14.25">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ht="14.25">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ht="14.25">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ht="14.25">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ht="14.25">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ht="14.65"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0.86328125" bestFit="1" customWidth="1"/>
    <col min="9" max="9" width="11.13281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37</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4" t="s">
        <v>33</v>
      </c>
      <c r="G6" s="144"/>
      <c r="H6" s="144"/>
      <c r="I6" s="144"/>
      <c r="J6" s="144"/>
      <c r="K6" s="144"/>
      <c r="L6" s="145"/>
      <c r="M6" s="146" t="s">
        <v>33</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25">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ht="14.25">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ht="14.25">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ht="14.25">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ht="14.25">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ht="14.25">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ht="14.65"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30</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6" t="s">
        <v>31</v>
      </c>
      <c r="G6" s="151"/>
      <c r="H6" s="151"/>
      <c r="I6" s="152"/>
      <c r="J6" s="153"/>
      <c r="K6" s="146" t="s">
        <v>32</v>
      </c>
      <c r="L6" s="151"/>
      <c r="M6" s="151"/>
      <c r="N6" s="152"/>
      <c r="O6" s="153"/>
      <c r="P6" s="144" t="s">
        <v>9</v>
      </c>
      <c r="Q6" s="151"/>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25">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25">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25">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25">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25">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25">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ht="14.65"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6:8" s="9" customFormat="1" ht="14.25" hidden="1">
      <c r="F33" s="41"/>
      <c r="G33" s="41"/>
      <c r="H33" s="41"/>
    </row>
    <row r="34" spans="6:8" s="9" customFormat="1" ht="14.25" hidden="1">
      <c r="F34" s="41"/>
      <c r="G34" s="41"/>
      <c r="H34" s="41"/>
    </row>
    <row r="35" spans="6:8" s="9" customFormat="1" ht="14.25" hidden="1">
      <c r="F35" s="41"/>
      <c r="G35" s="41"/>
      <c r="H35" s="41"/>
    </row>
    <row r="36" spans="6:8" s="9" customFormat="1" ht="14.25" hidden="1">
      <c r="F36" s="41"/>
      <c r="G36" s="41"/>
      <c r="H36" s="41"/>
    </row>
    <row r="37" spans="6:8" s="9" customFormat="1" ht="14.25" hidden="1">
      <c r="F37" s="41"/>
      <c r="G37" s="41"/>
      <c r="H37" s="41"/>
    </row>
    <row r="38" spans="6:8" s="9" customFormat="1" ht="14.25" hidden="1">
      <c r="F38" s="41"/>
      <c r="G38" s="41"/>
      <c r="H38" s="41"/>
    </row>
    <row r="39" spans="6:8" s="9" customFormat="1" ht="14.25" hidden="1">
      <c r="F39" s="41"/>
      <c r="G39" s="41"/>
      <c r="H39" s="41"/>
    </row>
    <row r="40" spans="6:8" s="9" customFormat="1" ht="14.25" hidden="1">
      <c r="F40" s="41"/>
      <c r="G40" s="41"/>
      <c r="H40" s="41"/>
    </row>
    <row r="41" spans="6:8" s="9" customFormat="1" ht="14.25" hidden="1">
      <c r="F41" s="41"/>
      <c r="G41" s="41"/>
      <c r="H41" s="41"/>
    </row>
    <row r="42" spans="6:8" s="9" customFormat="1" ht="14.25" hidden="1">
      <c r="F42" s="41"/>
      <c r="G42" s="41"/>
      <c r="H42" s="41"/>
    </row>
    <row r="43" spans="6:8" s="9" customFormat="1" ht="14.25" hidden="1">
      <c r="F43" s="41"/>
      <c r="G43" s="41"/>
      <c r="H43" s="41"/>
    </row>
    <row r="44" spans="6:8" s="9" customFormat="1" ht="14.25" hidden="1">
      <c r="F44" s="41"/>
      <c r="G44" s="41"/>
      <c r="H44" s="41"/>
    </row>
    <row r="45" spans="6:8" s="9" customFormat="1" ht="14.25" hidden="1">
      <c r="F45" s="41"/>
      <c r="G45" s="41"/>
      <c r="H45" s="41"/>
    </row>
    <row r="46" spans="6:8" s="9" customFormat="1" ht="14.25" hidden="1">
      <c r="F46" s="41"/>
      <c r="G46" s="41"/>
      <c r="H46" s="41"/>
    </row>
    <row r="47" spans="6:8" s="9" customFormat="1" ht="14.25" hidden="1">
      <c r="F47" s="41"/>
      <c r="G47" s="41"/>
      <c r="H47" s="41"/>
    </row>
    <row r="48" spans="6:8" s="9" customFormat="1" ht="14.25"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26</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6" t="s">
        <v>27</v>
      </c>
      <c r="G6" s="151"/>
      <c r="H6" s="151"/>
      <c r="I6" s="152"/>
      <c r="J6" s="153"/>
      <c r="K6" s="146" t="s">
        <v>28</v>
      </c>
      <c r="L6" s="151"/>
      <c r="M6" s="151"/>
      <c r="N6" s="152"/>
      <c r="O6" s="153"/>
      <c r="P6" s="144" t="s">
        <v>9</v>
      </c>
      <c r="Q6" s="151"/>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25">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25">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25">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25">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25">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25">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ht="14.65"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AH44"/>
  <sheetViews>
    <sheetView showGridLines="0" zoomScale="85" zoomScaleNormal="85" workbookViewId="0"/>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 bestFit="1" customWidth="1"/>
    <col min="7" max="7" width="9.1328125" customWidth="1"/>
    <col min="8" max="8" width="11" bestFit="1" customWidth="1"/>
    <col min="9" max="10" width="9.1328125" customWidth="1"/>
    <col min="11" max="11" width="11" bestFit="1" customWidth="1"/>
    <col min="12" max="12" width="11.86328125" bestFit="1" customWidth="1"/>
    <col min="13" max="13" width="12.13281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25</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6" t="s">
        <v>24</v>
      </c>
      <c r="G6" s="151"/>
      <c r="H6" s="151"/>
      <c r="I6" s="152"/>
      <c r="J6" s="153"/>
      <c r="K6" s="146" t="s">
        <v>8</v>
      </c>
      <c r="L6" s="151"/>
      <c r="M6" s="151"/>
      <c r="N6" s="152"/>
      <c r="O6" s="153"/>
      <c r="P6" s="144" t="s">
        <v>9</v>
      </c>
      <c r="Q6" s="151"/>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25">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25">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25">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25">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25">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25">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ht="14.65"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pageSetUpPr fitToPage="1"/>
  </sheetPr>
  <dimension ref="A1:AG48"/>
  <sheetViews>
    <sheetView zoomScaleNormal="100" workbookViewId="0"/>
  </sheetViews>
  <sheetFormatPr defaultColWidth="0" defaultRowHeight="15" customHeight="1" zeroHeight="1"/>
  <cols>
    <col min="1" max="3" width="2.59765625" customWidth="1"/>
    <col min="4" max="4" width="9.1328125" customWidth="1"/>
    <col min="5" max="5" width="15.3984375" customWidth="1"/>
    <col min="6" max="6" width="11.265625" bestFit="1" customWidth="1"/>
    <col min="7" max="7" width="9.1328125" customWidth="1"/>
    <col min="8" max="8" width="11.1328125" bestFit="1" customWidth="1"/>
    <col min="9" max="10" width="9.1328125" customWidth="1"/>
    <col min="11" max="11" width="11" bestFit="1" customWidth="1"/>
    <col min="12" max="13" width="12.265625" bestFit="1" customWidth="1"/>
    <col min="14" max="15" width="9.1328125" customWidth="1"/>
    <col min="16" max="16" width="13"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21</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6" t="s">
        <v>22</v>
      </c>
      <c r="G6" s="151"/>
      <c r="H6" s="151"/>
      <c r="I6" s="152"/>
      <c r="J6" s="153"/>
      <c r="K6" s="146" t="s">
        <v>23</v>
      </c>
      <c r="L6" s="151"/>
      <c r="M6" s="151"/>
      <c r="N6" s="152"/>
      <c r="O6" s="153"/>
      <c r="P6" s="144" t="s">
        <v>9</v>
      </c>
      <c r="Q6" s="151"/>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25">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25">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25">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25">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25">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25">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ht="14.65"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499984740745262"/>
    <pageSetUpPr fitToPage="1"/>
  </sheetPr>
  <dimension ref="A1:AZ58"/>
  <sheetViews>
    <sheetView showGridLines="0" tabSelected="1" topLeftCell="B1" zoomScale="90" zoomScaleNormal="90" zoomScalePageLayoutView="40" workbookViewId="0">
      <selection activeCell="Y10" sqref="Y10"/>
    </sheetView>
  </sheetViews>
  <sheetFormatPr defaultColWidth="0" defaultRowHeight="0" customHeight="1" zeroHeight="1"/>
  <cols>
    <col min="1" max="2" width="2.59765625" customWidth="1"/>
    <col min="3" max="3" width="39" customWidth="1"/>
    <col min="4" max="4" width="1.73046875" customWidth="1"/>
    <col min="5" max="5" width="15.3984375" customWidth="1"/>
    <col min="6" max="17" width="5.86328125" style="94" bestFit="1" customWidth="1"/>
    <col min="18" max="18" width="6.265625" bestFit="1" customWidth="1"/>
    <col min="19" max="23" width="5.86328125" bestFit="1" customWidth="1"/>
    <col min="24" max="24" width="5.86328125" customWidth="1"/>
    <col min="25" max="25" width="8.86328125" bestFit="1" customWidth="1"/>
    <col min="26" max="26" width="3.265625" style="9" customWidth="1"/>
    <col min="27" max="41" width="0" style="9" hidden="1" customWidth="1"/>
    <col min="42" max="52" width="0" hidden="1" customWidth="1"/>
    <col min="53" max="16384" width="9.1328125" hidden="1"/>
  </cols>
  <sheetData>
    <row r="1" spans="1:41" ht="14.25">
      <c r="A1" s="9"/>
      <c r="B1" s="9"/>
      <c r="C1" s="9"/>
      <c r="D1" s="9"/>
      <c r="E1" s="9"/>
      <c r="F1" s="91"/>
      <c r="G1" s="91"/>
      <c r="H1" s="91"/>
      <c r="I1" s="91"/>
      <c r="J1" s="91"/>
      <c r="K1" s="91"/>
      <c r="L1" s="91"/>
      <c r="M1" s="91"/>
      <c r="N1" s="91"/>
      <c r="O1" s="91"/>
      <c r="P1" s="91"/>
      <c r="Q1" s="91"/>
      <c r="R1" s="9"/>
      <c r="S1" s="9"/>
      <c r="T1" s="9"/>
      <c r="U1" s="9"/>
      <c r="W1" s="9"/>
      <c r="X1" s="9"/>
      <c r="Y1" s="9"/>
    </row>
    <row r="2" spans="1:41" ht="18" thickBot="1">
      <c r="A2" s="9"/>
      <c r="B2" s="8" t="s">
        <v>85</v>
      </c>
      <c r="C2" s="23"/>
      <c r="D2" s="23"/>
      <c r="E2" s="23"/>
      <c r="F2" s="92"/>
      <c r="G2" s="92"/>
      <c r="H2" s="92"/>
      <c r="I2" s="92"/>
      <c r="J2" s="92"/>
      <c r="K2" s="92"/>
      <c r="L2" s="92"/>
      <c r="M2" s="92"/>
      <c r="N2" s="92"/>
      <c r="O2" s="92"/>
      <c r="P2" s="92"/>
      <c r="Q2" s="92"/>
      <c r="R2" s="23"/>
      <c r="S2" s="23"/>
      <c r="T2" s="23"/>
      <c r="U2" s="23"/>
      <c r="V2" s="23"/>
      <c r="W2" s="23"/>
      <c r="X2" s="23"/>
      <c r="Y2" s="23"/>
    </row>
    <row r="3" spans="1:41" ht="14.25">
      <c r="A3" s="9"/>
      <c r="B3" s="10"/>
      <c r="C3" s="24"/>
      <c r="D3" s="24"/>
      <c r="E3" s="24"/>
      <c r="F3" s="93"/>
      <c r="G3" s="93"/>
      <c r="H3" s="93"/>
      <c r="I3" s="93"/>
      <c r="J3" s="93"/>
      <c r="K3" s="93"/>
      <c r="L3" s="93"/>
      <c r="M3" s="93"/>
      <c r="N3" s="93"/>
      <c r="O3" s="93"/>
      <c r="P3" s="93"/>
      <c r="Q3" s="93"/>
      <c r="R3" s="24"/>
      <c r="S3" s="24"/>
      <c r="Y3" s="25">
        <f>+' '!I17</f>
        <v>45214</v>
      </c>
    </row>
    <row r="4" spans="1:41" ht="15.75">
      <c r="A4" s="9"/>
      <c r="B4" s="11" t="s">
        <v>7</v>
      </c>
      <c r="C4" s="26"/>
      <c r="D4" s="24"/>
      <c r="E4" s="58" t="s">
        <v>128</v>
      </c>
      <c r="F4" s="93"/>
      <c r="G4" s="93"/>
      <c r="H4" s="93"/>
      <c r="I4" s="93"/>
      <c r="J4" s="93"/>
      <c r="K4" s="93"/>
      <c r="L4" s="93"/>
      <c r="M4" s="93"/>
      <c r="N4" s="93"/>
      <c r="O4" s="93"/>
      <c r="P4" s="93"/>
      <c r="Q4" s="93"/>
      <c r="R4" s="24"/>
      <c r="S4" s="24"/>
      <c r="T4" s="24"/>
      <c r="U4" s="24"/>
      <c r="V4" s="24"/>
      <c r="W4" s="24"/>
      <c r="X4" s="24"/>
      <c r="Y4" s="24"/>
    </row>
    <row r="5" spans="1:41" ht="14.25">
      <c r="A5" s="9"/>
      <c r="B5" s="10"/>
      <c r="C5" s="24"/>
      <c r="D5" s="24"/>
      <c r="E5" s="24"/>
      <c r="F5" s="93"/>
      <c r="G5" s="93"/>
      <c r="H5" s="93"/>
      <c r="I5" s="93"/>
      <c r="J5" s="93"/>
      <c r="K5" s="93"/>
      <c r="L5" s="93"/>
      <c r="M5" s="93"/>
      <c r="N5" s="93"/>
      <c r="O5" s="93"/>
      <c r="P5" s="93"/>
      <c r="Q5" s="93"/>
      <c r="R5" s="24"/>
      <c r="S5" s="24"/>
      <c r="T5" s="24"/>
      <c r="U5" s="24"/>
      <c r="V5" s="24"/>
      <c r="W5" s="24"/>
      <c r="X5" s="24"/>
      <c r="Y5" s="24"/>
    </row>
    <row r="6" spans="1:41" ht="14.25">
      <c r="A6" s="9"/>
      <c r="B6" s="86" t="s">
        <v>105</v>
      </c>
      <c r="D6" s="24"/>
      <c r="E6" s="24"/>
      <c r="F6" s="93"/>
      <c r="G6" s="93"/>
      <c r="H6" s="93"/>
      <c r="I6" s="93"/>
      <c r="J6" s="93"/>
      <c r="K6" s="93"/>
      <c r="L6" s="93"/>
      <c r="M6" s="93"/>
      <c r="N6" s="93"/>
      <c r="O6" s="93"/>
      <c r="P6" s="93"/>
      <c r="Q6" s="93"/>
      <c r="R6" s="24"/>
      <c r="S6" s="24"/>
      <c r="T6" s="24"/>
      <c r="U6" s="24"/>
      <c r="V6" s="24"/>
      <c r="W6" s="24"/>
      <c r="X6" s="24"/>
      <c r="Y6" s="24"/>
    </row>
    <row r="7" spans="1:41" ht="14.25">
      <c r="A7" s="9"/>
      <c r="B7" s="10"/>
      <c r="C7" s="105" t="s">
        <v>106</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c r="X7" s="112">
        <v>2023</v>
      </c>
      <c r="Y7" s="112">
        <v>2023</v>
      </c>
    </row>
    <row r="8" spans="1:41" s="20" customFormat="1" ht="14.25">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122</v>
      </c>
      <c r="V8" s="113" t="s">
        <v>47</v>
      </c>
      <c r="W8" s="113" t="s">
        <v>51</v>
      </c>
      <c r="X8" s="113" t="s">
        <v>55</v>
      </c>
      <c r="Y8" s="139" t="s">
        <v>78</v>
      </c>
      <c r="Z8" s="9"/>
      <c r="AA8" s="19"/>
      <c r="AB8" s="19"/>
      <c r="AC8" s="19"/>
      <c r="AD8" s="19"/>
      <c r="AE8" s="19"/>
      <c r="AF8" s="19"/>
      <c r="AG8" s="19"/>
      <c r="AH8" s="19"/>
      <c r="AI8" s="19"/>
      <c r="AJ8" s="19"/>
      <c r="AK8" s="19"/>
      <c r="AL8" s="19"/>
      <c r="AM8" s="19"/>
      <c r="AN8" s="19"/>
      <c r="AO8" s="19"/>
    </row>
    <row r="9" spans="1:41"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3">
        <v>1.0900000000000001</v>
      </c>
      <c r="X9" s="133">
        <v>1.1599999999999999</v>
      </c>
      <c r="Y9" s="134">
        <v>1.1499999999999999</v>
      </c>
    </row>
    <row r="10" spans="1:41" ht="20.25" customHeight="1">
      <c r="A10" s="9"/>
      <c r="B10" s="18"/>
      <c r="C10" s="102"/>
      <c r="D10" s="103"/>
      <c r="E10" s="103"/>
      <c r="F10" s="99"/>
      <c r="G10" s="99"/>
      <c r="H10" s="99"/>
      <c r="I10" s="99"/>
      <c r="J10" s="99"/>
      <c r="K10" s="99"/>
      <c r="L10" s="99"/>
      <c r="M10" s="99"/>
      <c r="N10" s="99"/>
      <c r="O10" s="99"/>
      <c r="P10" s="99"/>
      <c r="Q10" s="104"/>
      <c r="R10" s="9"/>
      <c r="S10" s="9"/>
    </row>
    <row r="11" spans="1:41" ht="20.25" customHeight="1">
      <c r="A11" s="9"/>
      <c r="B11" s="9"/>
      <c r="C11" s="9"/>
      <c r="D11" s="9"/>
      <c r="E11" s="9"/>
      <c r="F11"/>
      <c r="G11"/>
      <c r="H11"/>
      <c r="I11"/>
      <c r="J11"/>
      <c r="K11"/>
      <c r="L11"/>
      <c r="M11"/>
      <c r="N11"/>
      <c r="O11" s="91"/>
      <c r="P11" s="91"/>
      <c r="Q11" s="91"/>
      <c r="R11" s="9"/>
      <c r="S11" s="9"/>
    </row>
    <row r="12" spans="1:41" ht="20.25" customHeight="1">
      <c r="A12" s="9"/>
      <c r="B12" s="9"/>
      <c r="C12" s="100" t="s">
        <v>98</v>
      </c>
      <c r="D12" s="9"/>
      <c r="E12" s="9"/>
      <c r="F12"/>
      <c r="G12"/>
      <c r="H12"/>
      <c r="I12"/>
      <c r="J12"/>
      <c r="K12"/>
      <c r="L12"/>
      <c r="M12"/>
      <c r="N12"/>
      <c r="O12" s="91"/>
      <c r="P12" s="91"/>
      <c r="Q12" s="91"/>
      <c r="R12" s="9"/>
      <c r="S12" s="9"/>
    </row>
    <row r="13" spans="1:41" ht="20.25" customHeight="1">
      <c r="A13" s="9"/>
      <c r="B13" s="9"/>
      <c r="C13" s="100" t="s">
        <v>99</v>
      </c>
      <c r="D13" s="9"/>
      <c r="E13" s="9"/>
      <c r="F13"/>
      <c r="G13"/>
      <c r="H13"/>
      <c r="I13"/>
      <c r="J13"/>
      <c r="K13"/>
      <c r="L13"/>
      <c r="M13"/>
      <c r="N13"/>
      <c r="O13" s="91"/>
      <c r="P13" s="91"/>
      <c r="Q13" s="91"/>
      <c r="R13" s="9"/>
      <c r="S13" s="9"/>
    </row>
    <row r="14" spans="1:41" ht="26.65" hidden="1" customHeight="1"/>
    <row r="15" spans="1:41" ht="26.45" hidden="1" customHeight="1"/>
    <row r="16" spans="1:41"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FF780-8D0C-41DA-80F9-409B6E54C6D0}">
  <dimension ref="A1:AC66"/>
  <sheetViews>
    <sheetView showGridLines="0" topLeftCell="A3" zoomScaleNormal="100" workbookViewId="0">
      <selection activeCell="F33" sqref="F33:N33"/>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22</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3" t="str">
        <f>D4</f>
        <v>September</v>
      </c>
      <c r="G9" s="144"/>
      <c r="H9" s="144"/>
      <c r="I9" s="144"/>
      <c r="J9" s="144"/>
      <c r="K9" s="144"/>
      <c r="L9" s="144"/>
      <c r="M9" s="144"/>
      <c r="N9" s="145"/>
      <c r="O9" s="146" t="str">
        <f>"January to "&amp; D4</f>
        <v>January to September</v>
      </c>
      <c r="P9" s="144"/>
      <c r="Q9" s="144"/>
      <c r="R9" s="144"/>
      <c r="S9" s="144"/>
      <c r="T9" s="144"/>
      <c r="U9" s="144"/>
      <c r="V9" s="144"/>
      <c r="W9" s="145"/>
      <c r="X9" s="146" t="s">
        <v>57</v>
      </c>
      <c r="Y9" s="144"/>
      <c r="Z9" s="144"/>
      <c r="AA9" s="147"/>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126"/>
      <c r="AC11" s="126"/>
    </row>
    <row r="12" spans="1:29" s="124" customFormat="1" ht="10.5">
      <c r="A12" s="123"/>
      <c r="B12" s="128"/>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98</v>
      </c>
      <c r="G13" s="71">
        <v>82</v>
      </c>
      <c r="H13" s="71">
        <v>60</v>
      </c>
      <c r="I13" s="71">
        <v>0</v>
      </c>
      <c r="J13" s="71">
        <v>79</v>
      </c>
      <c r="K13" s="64">
        <f>IFERROR(F13/G13-1,"n/a")</f>
        <v>0.19512195121951215</v>
      </c>
      <c r="L13" s="64">
        <f t="shared" ref="L13:L28" si="0">IFERROR(F13/H13-1,"n/a")</f>
        <v>0.6333333333333333</v>
      </c>
      <c r="M13" s="64" t="str">
        <f>IFERROR(F13/I13-1,"n/a")</f>
        <v>n/a</v>
      </c>
      <c r="N13" s="60">
        <f>IFERROR(F13/J13-1,"n/a")</f>
        <v>0.240506329113924</v>
      </c>
      <c r="O13" s="68">
        <f>'Aug-23'!O13+'Sep-23'!F13</f>
        <v>1155</v>
      </c>
      <c r="P13" s="68">
        <f>'Aug-23'!$P$13+G13</f>
        <v>1079</v>
      </c>
      <c r="Q13" s="68">
        <f>'Aug-23'!Q13+'Sep-23'!H13</f>
        <v>139</v>
      </c>
      <c r="R13" s="68">
        <f>'Aug-23'!R13+'Sep-23'!I13</f>
        <v>551</v>
      </c>
      <c r="S13" s="68">
        <f>'Aug-23'!S13+'Sep-23'!J13</f>
        <v>1102</v>
      </c>
      <c r="T13" s="64">
        <f>IFERROR(O13/P13-1,"n/a")</f>
        <v>7.0435588507877567E-2</v>
      </c>
      <c r="U13" s="64">
        <f>IFERROR(O13/Q13-1,"n/a")</f>
        <v>7.3093525179856123</v>
      </c>
      <c r="V13" s="64">
        <f>IFERROR(O13/R13-1,"n/a")</f>
        <v>1.0961887477313974</v>
      </c>
      <c r="W13" s="60">
        <f>IFERROR(O13/S13-1,"n/a")</f>
        <v>4.8094373865698703E-2</v>
      </c>
      <c r="X13" s="68">
        <v>1486</v>
      </c>
      <c r="Y13" s="68">
        <v>522</v>
      </c>
      <c r="Z13" s="68">
        <v>551</v>
      </c>
      <c r="AA13" s="136">
        <v>1591</v>
      </c>
      <c r="AB13" s="123"/>
      <c r="AC13" s="123"/>
    </row>
    <row r="14" spans="1:29" s="124" customFormat="1" ht="10.5">
      <c r="A14" s="123"/>
      <c r="B14" s="128"/>
      <c r="C14" s="33"/>
      <c r="D14" s="26" t="s">
        <v>11</v>
      </c>
      <c r="E14" s="32"/>
      <c r="F14" s="71">
        <v>313650</v>
      </c>
      <c r="G14" s="71">
        <v>280580</v>
      </c>
      <c r="H14" s="71">
        <v>83395</v>
      </c>
      <c r="I14" s="71">
        <v>0</v>
      </c>
      <c r="J14" s="71">
        <v>234453</v>
      </c>
      <c r="K14" s="64">
        <f>IFERROR(F14/G14-1,"n/a")</f>
        <v>0.11786299807541512</v>
      </c>
      <c r="L14" s="64">
        <f t="shared" si="0"/>
        <v>2.7610168475328258</v>
      </c>
      <c r="M14" s="64" t="str">
        <f>IFERROR(F14/I14-1,"n/a")</f>
        <v>n/a</v>
      </c>
      <c r="N14" s="60">
        <f>IFERROR(F14/J14-1,"n/a")</f>
        <v>0.33779478189658474</v>
      </c>
      <c r="O14" s="68">
        <f>'Aug-23'!$O$14+F14</f>
        <v>3786544</v>
      </c>
      <c r="P14" s="68">
        <f>'Aug-23'!P14+'Sep-23'!G14</f>
        <v>2378604</v>
      </c>
      <c r="Q14" s="68">
        <f>'Aug-23'!Q14+'Sep-23'!H14</f>
        <v>180900</v>
      </c>
      <c r="R14" s="68">
        <f>'Aug-23'!R14+'Sep-23'!I14</f>
        <v>1092884</v>
      </c>
      <c r="S14" s="68">
        <f>'Aug-23'!S14+'Sep-23'!J14</f>
        <v>3343418</v>
      </c>
      <c r="T14" s="64">
        <f>IFERROR(O14/P14-1,"n/a")</f>
        <v>0.59191862117443672</v>
      </c>
      <c r="U14" s="64">
        <f>IFERROR(O14/Q14-1,"n/a")</f>
        <v>19.931697070204532</v>
      </c>
      <c r="V14" s="64">
        <f>IFERROR(O14/R14-1,"n/a")</f>
        <v>2.4647263570516174</v>
      </c>
      <c r="W14" s="60">
        <f>IFERROR(O14/S14-1,"n/a")</f>
        <v>0.13253682309540715</v>
      </c>
      <c r="X14" s="68">
        <v>3592413</v>
      </c>
      <c r="Y14" s="68">
        <v>768312</v>
      </c>
      <c r="Z14" s="68">
        <v>1092884</v>
      </c>
      <c r="AA14" s="136">
        <v>4592479</v>
      </c>
      <c r="AB14" s="123"/>
      <c r="AC14" s="123"/>
    </row>
    <row r="15" spans="1:29" s="124" customFormat="1" ht="10.5">
      <c r="A15" s="123"/>
      <c r="B15" s="128"/>
      <c r="C15" s="31" t="s">
        <v>110</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68</v>
      </c>
      <c r="G16" s="71">
        <v>74</v>
      </c>
      <c r="H16" s="71">
        <v>34</v>
      </c>
      <c r="I16" s="71">
        <v>9</v>
      </c>
      <c r="J16" s="71">
        <v>70</v>
      </c>
      <c r="K16" s="64">
        <f>IFERROR(F16/G16-1,"n/a")</f>
        <v>-8.108108108108103E-2</v>
      </c>
      <c r="L16" s="64">
        <f t="shared" si="0"/>
        <v>1</v>
      </c>
      <c r="M16" s="64">
        <f>IFERROR(F16/I16-1,"n/a")</f>
        <v>6.5555555555555554</v>
      </c>
      <c r="N16" s="60">
        <f>IFERROR(F16/J16-1,"n/a")</f>
        <v>-2.8571428571428581E-2</v>
      </c>
      <c r="O16" s="68">
        <f>'Aug-23'!$O$16+F16</f>
        <v>425</v>
      </c>
      <c r="P16" s="68">
        <f>'Aug-23'!P16+'Sep-23'!G16</f>
        <v>432</v>
      </c>
      <c r="Q16" s="68">
        <f>'Aug-23'!Q16+'Sep-23'!H16</f>
        <v>136</v>
      </c>
      <c r="R16" s="68">
        <f>'Aug-23'!R16+'Sep-23'!I16</f>
        <v>21</v>
      </c>
      <c r="S16" s="68">
        <f>'Aug-23'!S16+'Sep-23'!J16</f>
        <v>403</v>
      </c>
      <c r="T16" s="64">
        <f>IFERROR(O16/P16-1,"n/a")</f>
        <v>-1.620370370370372E-2</v>
      </c>
      <c r="U16" s="64">
        <f>IFERROR(O16/Q16-1,"n/a")</f>
        <v>2.125</v>
      </c>
      <c r="V16" s="64">
        <f>IFERROR(O16/R16-1,"n/a")</f>
        <v>19.238095238095237</v>
      </c>
      <c r="W16" s="60">
        <f>IFERROR(O16/S16-1,"n/a")</f>
        <v>5.4590570719603049E-2</v>
      </c>
      <c r="X16" s="68">
        <v>572</v>
      </c>
      <c r="Y16" s="68">
        <v>202</v>
      </c>
      <c r="Z16" s="68">
        <v>54</v>
      </c>
      <c r="AA16" s="136">
        <v>586</v>
      </c>
      <c r="AB16" s="123"/>
      <c r="AC16" s="123"/>
    </row>
    <row r="17" spans="1:29" s="124" customFormat="1" ht="10.5">
      <c r="A17" s="123"/>
      <c r="B17" s="128"/>
      <c r="C17" s="33"/>
      <c r="D17" s="26" t="s">
        <v>11</v>
      </c>
      <c r="E17" s="32"/>
      <c r="F17" s="71">
        <v>223095</v>
      </c>
      <c r="G17" s="71">
        <v>150081</v>
      </c>
      <c r="H17" s="71">
        <v>64266</v>
      </c>
      <c r="I17" s="71">
        <v>6072</v>
      </c>
      <c r="J17" s="71">
        <v>169136</v>
      </c>
      <c r="K17" s="64">
        <f>IFERROR(F17/G17-1,"n/a")</f>
        <v>0.48649729146261023</v>
      </c>
      <c r="L17" s="64">
        <f t="shared" si="0"/>
        <v>2.4714312389132669</v>
      </c>
      <c r="M17" s="64">
        <f>IFERROR(F17/I17-1,"n/a")</f>
        <v>35.741600790513836</v>
      </c>
      <c r="N17" s="60">
        <f>IFERROR(F17/J17-1,"n/a")</f>
        <v>0.31902729164695875</v>
      </c>
      <c r="O17" s="68">
        <f>'Aug-23'!O17+'Sep-23'!F17</f>
        <v>1331619</v>
      </c>
      <c r="P17" s="68">
        <f>'Aug-23'!P17+'Sep-23'!G17</f>
        <v>728384</v>
      </c>
      <c r="Q17" s="68">
        <f>'Aug-23'!Q17+'Sep-23'!H17</f>
        <v>215286</v>
      </c>
      <c r="R17" s="68">
        <f>'Aug-23'!R17+'Sep-23'!I17</f>
        <v>49726</v>
      </c>
      <c r="S17" s="68">
        <f>'Aug-23'!S17+'Sep-23'!J17</f>
        <v>1081890</v>
      </c>
      <c r="T17" s="64">
        <f>IFERROR(O17/P17-1,"n/a")</f>
        <v>0.82818266189262801</v>
      </c>
      <c r="U17" s="64">
        <f>IFERROR(O17/Q17-1,"n/a")</f>
        <v>5.1853487918396919</v>
      </c>
      <c r="V17" s="64">
        <f>IFERROR(O17/R17-1,"n/a")</f>
        <v>25.779129630374452</v>
      </c>
      <c r="W17" s="60">
        <f>IFERROR(O17/S17-1,"n/a")</f>
        <v>0.23082660898982343</v>
      </c>
      <c r="X17" s="68">
        <v>965963</v>
      </c>
      <c r="Y17" s="68">
        <v>301521</v>
      </c>
      <c r="Z17" s="68">
        <v>70675</v>
      </c>
      <c r="AA17" s="136">
        <v>1400932</v>
      </c>
      <c r="AB17" s="123"/>
      <c r="AC17" s="123"/>
    </row>
    <row r="18" spans="1:29" s="124" customFormat="1" ht="10.5">
      <c r="A18" s="123"/>
      <c r="B18" s="128"/>
      <c r="C18" s="31" t="s">
        <v>111</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100</v>
      </c>
      <c r="G19" s="71">
        <v>92</v>
      </c>
      <c r="H19" s="71">
        <v>7</v>
      </c>
      <c r="I19" s="71">
        <v>1</v>
      </c>
      <c r="J19" s="71">
        <v>32</v>
      </c>
      <c r="K19" s="64">
        <f>IFERROR(F19/G19-1,"n/a")</f>
        <v>8.6956521739130377E-2</v>
      </c>
      <c r="L19" s="64">
        <f t="shared" si="0"/>
        <v>13.285714285714286</v>
      </c>
      <c r="M19" s="64">
        <f>IFERROR(F19/I19-1,"n/a")</f>
        <v>99</v>
      </c>
      <c r="N19" s="60">
        <f>IFERROR(F19/J19-1,"n/a")</f>
        <v>2.125</v>
      </c>
      <c r="O19" s="68">
        <f>'Aug-23'!O19+'Sep-23'!F19</f>
        <v>544</v>
      </c>
      <c r="P19" s="68">
        <f>'Aug-23'!P19+'Sep-23'!G19</f>
        <v>513</v>
      </c>
      <c r="Q19" s="68">
        <f>'Aug-23'!Q19+'Sep-23'!H19</f>
        <v>16</v>
      </c>
      <c r="R19" s="68">
        <f>'Aug-23'!R19+'Sep-23'!I19</f>
        <v>8</v>
      </c>
      <c r="S19" s="68">
        <f>'Aug-23'!S19+'Sep-23'!J19</f>
        <v>231</v>
      </c>
      <c r="T19" s="64">
        <f>IFERROR(O19/P19-1,"n/a")</f>
        <v>6.0428849902534054E-2</v>
      </c>
      <c r="U19" s="64">
        <f>IFERROR(O19/Q19-1,"n/a")</f>
        <v>33</v>
      </c>
      <c r="V19" s="64">
        <f>IFERROR(O19/R19-1,"n/a")</f>
        <v>67</v>
      </c>
      <c r="W19" s="60">
        <f>IFERROR(O19/S19-1,"n/a")</f>
        <v>1.3549783549783552</v>
      </c>
      <c r="X19" s="68">
        <v>658</v>
      </c>
      <c r="Y19" s="68">
        <v>47</v>
      </c>
      <c r="Z19" s="68">
        <v>9</v>
      </c>
      <c r="AA19" s="136">
        <v>290</v>
      </c>
      <c r="AB19" s="123"/>
      <c r="AC19" s="123"/>
    </row>
    <row r="20" spans="1:29" s="124" customFormat="1" ht="10.5">
      <c r="A20" s="123"/>
      <c r="B20" s="128"/>
      <c r="C20" s="33"/>
      <c r="D20" s="26" t="s">
        <v>11</v>
      </c>
      <c r="E20" s="32"/>
      <c r="F20" s="71">
        <v>181434</v>
      </c>
      <c r="G20" s="71">
        <v>137415</v>
      </c>
      <c r="H20" s="71">
        <v>3224</v>
      </c>
      <c r="I20" s="71">
        <v>0</v>
      </c>
      <c r="J20" s="71">
        <v>76553</v>
      </c>
      <c r="K20" s="64">
        <f>IFERROR(F20/G20-1,"n/a")</f>
        <v>0.32033620783757222</v>
      </c>
      <c r="L20" s="64">
        <f t="shared" si="0"/>
        <v>55.276054590570716</v>
      </c>
      <c r="M20" s="64" t="str">
        <f>IFERROR(F20/I20-1,"n/a")</f>
        <v>n/a</v>
      </c>
      <c r="N20" s="60">
        <f t="shared" ref="N20:N28" si="1">IFERROR(F20/J20-1,"n/a")</f>
        <v>1.3700442830457331</v>
      </c>
      <c r="O20" s="68">
        <f>'Aug-23'!O20+'Sep-23'!F20</f>
        <v>1013425</v>
      </c>
      <c r="P20" s="68">
        <f>'Aug-23'!P20+'Sep-23'!G20</f>
        <v>704058</v>
      </c>
      <c r="Q20" s="68">
        <f>'Aug-23'!Q20+'Sep-23'!H20</f>
        <v>4542</v>
      </c>
      <c r="R20" s="68">
        <f>'Aug-23'!R20+'Sep-23'!I20</f>
        <v>10047</v>
      </c>
      <c r="S20" s="68">
        <f>'Aug-23'!S20+'Sep-23'!J20</f>
        <v>487762</v>
      </c>
      <c r="T20" s="64">
        <f>IFERROR(O20/P20-1,"n/a")</f>
        <v>0.43940556033735856</v>
      </c>
      <c r="U20" s="64">
        <f>IFERROR(O20/Q20-1,"n/a")</f>
        <v>222.12307353588727</v>
      </c>
      <c r="V20" s="64">
        <f>IFERROR(O20/R20-1,"n/a")</f>
        <v>99.868418433363189</v>
      </c>
      <c r="W20" s="60">
        <f>IFERROR(O20/S20-1,"n/a")</f>
        <v>1.0777038801710672</v>
      </c>
      <c r="X20" s="68">
        <v>887495</v>
      </c>
      <c r="Y20" s="68">
        <v>17541</v>
      </c>
      <c r="Z20" s="68">
        <v>10046.999999999998</v>
      </c>
      <c r="AA20" s="136">
        <v>585930</v>
      </c>
      <c r="AB20" s="123"/>
      <c r="AC20" s="123"/>
    </row>
    <row r="21" spans="1:29" s="124" customFormat="1" ht="10.5">
      <c r="A21" s="123"/>
      <c r="B21" s="128"/>
      <c r="C21" s="31" t="s">
        <v>112</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119</v>
      </c>
      <c r="G22" s="71">
        <v>85</v>
      </c>
      <c r="H22" s="71">
        <v>46</v>
      </c>
      <c r="I22" s="71">
        <v>0</v>
      </c>
      <c r="J22" s="71">
        <v>86</v>
      </c>
      <c r="K22" s="64">
        <f>IFERROR(F22/G22-1,"n/a")</f>
        <v>0.39999999999999991</v>
      </c>
      <c r="L22" s="64">
        <f t="shared" si="0"/>
        <v>1.5869565217391304</v>
      </c>
      <c r="M22" s="64" t="str">
        <f>IFERROR(F22/I22-1,"n/a")</f>
        <v>n/a</v>
      </c>
      <c r="N22" s="60">
        <f t="shared" si="1"/>
        <v>0.38372093023255816</v>
      </c>
      <c r="O22" s="68">
        <f>'Aug-23'!O22+'Sep-23'!F22</f>
        <v>976</v>
      </c>
      <c r="P22" s="68">
        <f>'Aug-23'!P22+'Sep-23'!G22</f>
        <v>544</v>
      </c>
      <c r="Q22" s="68">
        <f>'Aug-23'!Q22+'Sep-23'!H22</f>
        <v>84</v>
      </c>
      <c r="R22" s="68">
        <f>'Aug-23'!R22+'Sep-23'!I22</f>
        <v>205</v>
      </c>
      <c r="S22" s="68">
        <f>'Aug-23'!S22+'Sep-23'!J22</f>
        <v>819</v>
      </c>
      <c r="T22" s="64">
        <f>IFERROR(O22/P22-1,"n/a")</f>
        <v>0.79411764705882359</v>
      </c>
      <c r="U22" s="64">
        <f>IFERROR(O22/Q22-1,"n/a")</f>
        <v>10.619047619047619</v>
      </c>
      <c r="V22" s="64">
        <f>IFERROR(O22/R22-1,"n/a")</f>
        <v>3.7609756097560973</v>
      </c>
      <c r="W22" s="60">
        <f>IFERROR(O22/S22-1,"n/a")</f>
        <v>0.19169719169719168</v>
      </c>
      <c r="X22" s="68">
        <v>895</v>
      </c>
      <c r="Y22" s="68">
        <v>283</v>
      </c>
      <c r="Z22" s="68">
        <v>43</v>
      </c>
      <c r="AA22" s="136">
        <v>827</v>
      </c>
      <c r="AB22" s="123"/>
      <c r="AC22" s="123"/>
    </row>
    <row r="23" spans="1:29" s="124" customFormat="1" ht="10.5">
      <c r="A23" s="123"/>
      <c r="B23" s="128"/>
      <c r="C23" s="33"/>
      <c r="D23" s="26" t="s">
        <v>11</v>
      </c>
      <c r="E23" s="32"/>
      <c r="F23" s="71">
        <v>374705</v>
      </c>
      <c r="G23" s="71">
        <v>267710</v>
      </c>
      <c r="H23" s="71">
        <v>89719</v>
      </c>
      <c r="I23" s="71">
        <v>0</v>
      </c>
      <c r="J23" s="71">
        <v>304036</v>
      </c>
      <c r="K23" s="64">
        <f>IFERROR(F23/G23-1,"n/a")</f>
        <v>0.39966755070785553</v>
      </c>
      <c r="L23" s="64">
        <f t="shared" si="0"/>
        <v>3.1764286271581268</v>
      </c>
      <c r="M23" s="64" t="str">
        <f>IFERROR(F23/I23-1,"n/a")</f>
        <v>n/a</v>
      </c>
      <c r="N23" s="60">
        <f t="shared" si="1"/>
        <v>0.23243629043929004</v>
      </c>
      <c r="O23" s="68">
        <f>'Aug-23'!O23+'Sep-23'!F23</f>
        <v>3036152</v>
      </c>
      <c r="P23" s="68">
        <f>'Aug-23'!P23+'Sep-23'!G23</f>
        <v>1328891</v>
      </c>
      <c r="Q23" s="68">
        <f>'Aug-23'!Q23+'Sep-23'!H23</f>
        <v>167883</v>
      </c>
      <c r="R23" s="68">
        <f>'Aug-23'!R23+'Sep-23'!I23</f>
        <v>545974</v>
      </c>
      <c r="S23" s="68">
        <f>'Aug-23'!S23+'Sep-23'!J23</f>
        <v>2565359</v>
      </c>
      <c r="T23" s="64">
        <f>IFERROR(O23/P23-1,"n/a")</f>
        <v>1.2847261363046329</v>
      </c>
      <c r="U23" s="64">
        <f>IFERROR(O23/Q23-1,"n/a")</f>
        <v>17.084928194039897</v>
      </c>
      <c r="V23" s="64">
        <f>IFERROR(O23/R23-1,"n/a")</f>
        <v>4.5609827574206827</v>
      </c>
      <c r="W23" s="60">
        <f>IFERROR(O23/S23-1,"n/a")</f>
        <v>0.18351934368640022</v>
      </c>
      <c r="X23" s="68">
        <v>2165161</v>
      </c>
      <c r="Y23" s="68">
        <v>465109</v>
      </c>
      <c r="Z23" s="68">
        <v>140552</v>
      </c>
      <c r="AA23" s="136">
        <v>2552942</v>
      </c>
      <c r="AB23" s="123"/>
      <c r="AC23" s="123"/>
    </row>
    <row r="24" spans="1:29" s="124" customFormat="1" ht="10.5">
      <c r="A24" s="123"/>
      <c r="B24" s="128"/>
      <c r="C24" s="31" t="s">
        <v>113</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1</v>
      </c>
      <c r="H25" s="71">
        <v>0</v>
      </c>
      <c r="I25" s="71">
        <v>0</v>
      </c>
      <c r="J25" s="71">
        <v>1</v>
      </c>
      <c r="K25" s="64">
        <f>IFERROR(F25/G25-1,"n/a")</f>
        <v>3</v>
      </c>
      <c r="L25" s="64" t="str">
        <f t="shared" si="0"/>
        <v>n/a</v>
      </c>
      <c r="M25" s="64" t="str">
        <f>IFERROR(F25/I25-1,"n/a")</f>
        <v>n/a</v>
      </c>
      <c r="N25" s="60">
        <f t="shared" si="1"/>
        <v>3</v>
      </c>
      <c r="O25" s="68">
        <f>'Aug-23'!O25+'Sep-23'!F25</f>
        <v>19</v>
      </c>
      <c r="P25" s="68">
        <f>'Aug-23'!P25+'Sep-23'!G25</f>
        <v>8</v>
      </c>
      <c r="Q25" s="68">
        <f>'Aug-23'!Q25+'Sep-23'!H25</f>
        <v>0</v>
      </c>
      <c r="R25" s="68">
        <f>'Aug-23'!R25+'Sep-23'!I25</f>
        <v>0</v>
      </c>
      <c r="S25" s="68">
        <f>'Aug-23'!S25+'Sep-23'!J25</f>
        <v>13</v>
      </c>
      <c r="T25" s="64">
        <f>IFERROR(O25/P25-1,"n/a")</f>
        <v>1.375</v>
      </c>
      <c r="U25" s="64" t="str">
        <f>IFERROR(O25/Q25-1,"n/a")</f>
        <v>n/a</v>
      </c>
      <c r="V25" s="64" t="str">
        <f>IFERROR(O25/R25-1,"n/a")</f>
        <v>n/a</v>
      </c>
      <c r="W25" s="60">
        <f>IFERROR(O25/S25-1,"n/a")</f>
        <v>0.46153846153846145</v>
      </c>
      <c r="X25" s="68">
        <v>9</v>
      </c>
      <c r="Y25" s="68">
        <v>0</v>
      </c>
      <c r="Z25" s="68">
        <v>0</v>
      </c>
      <c r="AA25" s="136">
        <v>16</v>
      </c>
      <c r="AB25" s="123"/>
      <c r="AC25" s="123"/>
    </row>
    <row r="26" spans="1:29" s="124" customFormat="1" ht="10.5">
      <c r="A26" s="123"/>
      <c r="B26" s="128"/>
      <c r="C26" s="33"/>
      <c r="D26" s="26" t="s">
        <v>11</v>
      </c>
      <c r="E26" s="32"/>
      <c r="F26" s="71">
        <v>7920</v>
      </c>
      <c r="G26" s="71">
        <v>2266</v>
      </c>
      <c r="H26" s="71">
        <v>0</v>
      </c>
      <c r="I26" s="71">
        <v>0</v>
      </c>
      <c r="J26" s="71">
        <v>1243</v>
      </c>
      <c r="K26" s="64">
        <f>IFERROR(F26/G26-1,"n/a")</f>
        <v>2.4951456310679609</v>
      </c>
      <c r="L26" s="64" t="str">
        <f t="shared" si="0"/>
        <v>n/a</v>
      </c>
      <c r="M26" s="64" t="str">
        <f>IFERROR(F26/I26-1,"n/a")</f>
        <v>n/a</v>
      </c>
      <c r="N26" s="60">
        <f t="shared" si="1"/>
        <v>5.3716814159292037</v>
      </c>
      <c r="O26" s="68">
        <f>'Aug-23'!O26+'Sep-23'!F26</f>
        <v>34314</v>
      </c>
      <c r="P26" s="68">
        <f>'Aug-23'!P26+'Sep-23'!G26</f>
        <v>13279</v>
      </c>
      <c r="Q26" s="68">
        <f>'Aug-23'!Q26+'Sep-23'!H26</f>
        <v>0</v>
      </c>
      <c r="R26" s="68">
        <f>'Aug-23'!R26+'Sep-23'!I26</f>
        <v>0</v>
      </c>
      <c r="S26" s="68">
        <f>'Aug-23'!S26+'Sep-23'!J26</f>
        <v>16291</v>
      </c>
      <c r="T26" s="64">
        <f>IFERROR(O26/P26-1,"n/a")</f>
        <v>1.5840801265155511</v>
      </c>
      <c r="U26" s="64" t="str">
        <f>IFERROR(O26/Q26-1,"n/a")</f>
        <v>n/a</v>
      </c>
      <c r="V26" s="64" t="str">
        <f>IFERROR(O26/R26-1,"n/a")</f>
        <v>n/a</v>
      </c>
      <c r="W26" s="60">
        <f>IFERROR(O26/S26-1,"n/a")</f>
        <v>1.1063163710023938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389</v>
      </c>
      <c r="G27" s="75">
        <f t="shared" si="2"/>
        <v>334</v>
      </c>
      <c r="H27" s="75">
        <f t="shared" si="2"/>
        <v>147</v>
      </c>
      <c r="I27" s="75">
        <f t="shared" si="2"/>
        <v>10</v>
      </c>
      <c r="J27" s="75">
        <f t="shared" si="2"/>
        <v>268</v>
      </c>
      <c r="K27" s="66">
        <f>IFERROR(F27/G27-1,"n/a")</f>
        <v>0.16467065868263475</v>
      </c>
      <c r="L27" s="66">
        <f t="shared" si="0"/>
        <v>1.6462585034013606</v>
      </c>
      <c r="M27" s="66">
        <f>IFERROR(F27/I27-1,"n/a")</f>
        <v>37.9</v>
      </c>
      <c r="N27" s="62">
        <f t="shared" si="1"/>
        <v>0.45149253731343286</v>
      </c>
      <c r="O27" s="75">
        <f t="shared" ref="O27:S28" si="3">O13+O16+O19+O22+O25</f>
        <v>3119</v>
      </c>
      <c r="P27" s="75">
        <f t="shared" si="3"/>
        <v>2576</v>
      </c>
      <c r="Q27" s="75">
        <f t="shared" si="3"/>
        <v>375</v>
      </c>
      <c r="R27" s="75">
        <f t="shared" si="3"/>
        <v>785</v>
      </c>
      <c r="S27" s="75">
        <f t="shared" si="3"/>
        <v>2568</v>
      </c>
      <c r="T27" s="66">
        <f>IFERROR(O27/P27-1,"n/a")</f>
        <v>0.21079192546583858</v>
      </c>
      <c r="U27" s="66">
        <f>IFERROR(O27/Q27-1,"n/a")</f>
        <v>7.3173333333333339</v>
      </c>
      <c r="V27" s="66">
        <f>IFERROR(O27/R27-1,"n/a")</f>
        <v>2.9732484076433119</v>
      </c>
      <c r="W27" s="62">
        <f>IFERROR(O27/S27-1,"n/a")</f>
        <v>0.21456386292834884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1100804</v>
      </c>
      <c r="G28" s="76">
        <f t="shared" si="2"/>
        <v>838052</v>
      </c>
      <c r="H28" s="76">
        <f t="shared" si="2"/>
        <v>240604</v>
      </c>
      <c r="I28" s="76">
        <f t="shared" si="2"/>
        <v>6072</v>
      </c>
      <c r="J28" s="76">
        <f t="shared" si="2"/>
        <v>785421</v>
      </c>
      <c r="K28" s="67">
        <f>IFERROR(F28/G28-1,"n/a")</f>
        <v>0.31352708423820963</v>
      </c>
      <c r="L28" s="67">
        <f t="shared" si="0"/>
        <v>3.5751691576199898</v>
      </c>
      <c r="M28" s="67">
        <f>IFERROR(F28/I28-1,"n/a")</f>
        <v>180.29183135704875</v>
      </c>
      <c r="N28" s="63">
        <f t="shared" si="1"/>
        <v>0.40154643178626492</v>
      </c>
      <c r="O28" s="76">
        <f t="shared" si="3"/>
        <v>9202054</v>
      </c>
      <c r="P28" s="76">
        <f t="shared" si="3"/>
        <v>5153216</v>
      </c>
      <c r="Q28" s="76">
        <f t="shared" si="3"/>
        <v>568611</v>
      </c>
      <c r="R28" s="76">
        <f t="shared" si="3"/>
        <v>1698631</v>
      </c>
      <c r="S28" s="76">
        <f t="shared" si="3"/>
        <v>7494720</v>
      </c>
      <c r="T28" s="67">
        <f>IFERROR(O28/P28-1,"n/a")</f>
        <v>0.78569149827990903</v>
      </c>
      <c r="U28" s="67">
        <f>IFERROR(O28/Q28-1,"n/a")</f>
        <v>15.18339075396009</v>
      </c>
      <c r="V28" s="67">
        <f>IFERROR(O28/R28-1,"n/a")</f>
        <v>4.4173354895795498</v>
      </c>
      <c r="W28" s="63">
        <f>IFERROR(O28/S28-1,"n/a")</f>
        <v>0.22780490798855735</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4" t="str">
        <f>F9</f>
        <v>September</v>
      </c>
      <c r="G33" s="144"/>
      <c r="H33" s="144"/>
      <c r="I33" s="144"/>
      <c r="J33" s="144"/>
      <c r="K33" s="144"/>
      <c r="L33" s="144"/>
      <c r="M33" s="144"/>
      <c r="N33" s="145"/>
      <c r="O33" s="148" t="str">
        <f>"April to "&amp;D4&amp;" (YTD)"</f>
        <v>April to September (YTD)</v>
      </c>
      <c r="P33" s="149"/>
      <c r="Q33" s="149"/>
      <c r="R33" s="149"/>
      <c r="S33" s="149"/>
      <c r="T33" s="149"/>
      <c r="U33" s="149"/>
      <c r="V33" s="149"/>
      <c r="W33" s="150"/>
      <c r="X33" s="146" t="s">
        <v>58</v>
      </c>
      <c r="Y33" s="144"/>
      <c r="Z33" s="144"/>
      <c r="AA33" s="147"/>
    </row>
    <row r="34" spans="1:29" s="124" customFormat="1" ht="10.5">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123"/>
    </row>
    <row r="36" spans="1:29" s="124" customFormat="1" ht="10.5">
      <c r="A36" s="123"/>
      <c r="B36" s="123"/>
      <c r="C36" s="31" t="s">
        <v>109</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98</v>
      </c>
      <c r="G37" s="74">
        <f t="shared" si="5"/>
        <v>82</v>
      </c>
      <c r="H37" s="74">
        <f t="shared" si="5"/>
        <v>60</v>
      </c>
      <c r="I37" s="74">
        <f t="shared" si="5"/>
        <v>0</v>
      </c>
      <c r="J37" s="74">
        <f t="shared" si="5"/>
        <v>79</v>
      </c>
      <c r="K37" s="64">
        <f>IFERROR(F37/G37-1,"n/a")</f>
        <v>0.19512195121951215</v>
      </c>
      <c r="L37" s="64">
        <f>IFERROR(F37/H37-1,"n/a")</f>
        <v>0.6333333333333333</v>
      </c>
      <c r="M37" s="64" t="str">
        <f>IFERROR(F37/I37-1,"n/a")</f>
        <v>n/a</v>
      </c>
      <c r="N37" s="60">
        <f>IFERROR(F37/J37-1,"n/a")</f>
        <v>0.240506329113924</v>
      </c>
      <c r="O37" s="74">
        <f>'Aug-23'!O37+'Sep-23'!F37</f>
        <v>625</v>
      </c>
      <c r="P37" s="74">
        <f>'Aug-23'!P37+'Sep-23'!G37</f>
        <v>549</v>
      </c>
      <c r="Q37" s="74">
        <f>'Aug-23'!Q37+'Sep-23'!H37</f>
        <v>139</v>
      </c>
      <c r="R37" s="74">
        <f>'Aug-23'!R37+'Sep-23'!I37</f>
        <v>42</v>
      </c>
      <c r="S37" s="74">
        <f>'Aug-23'!S37+'Sep-23'!J37</f>
        <v>586</v>
      </c>
      <c r="T37" s="120">
        <f>IFERROR(O37/P37-1,"n/a")</f>
        <v>0.13843351548269589</v>
      </c>
      <c r="U37" s="120">
        <f>IFERROR(O37/Q37-1,"n/a")</f>
        <v>3.4964028776978413</v>
      </c>
      <c r="V37" s="120">
        <f>IFERROR(O37/R37-1,"n/a")</f>
        <v>13.880952380952381</v>
      </c>
      <c r="W37" s="121">
        <f>IFERROR(O37/S37-1,"n/a")</f>
        <v>6.6552901023890776E-2</v>
      </c>
      <c r="X37" s="89">
        <v>1486</v>
      </c>
      <c r="Y37" s="89">
        <v>1052</v>
      </c>
      <c r="Z37" s="70">
        <v>551</v>
      </c>
      <c r="AA37" s="78">
        <v>1584</v>
      </c>
      <c r="AC37" s="123"/>
    </row>
    <row r="38" spans="1:29" s="124" customFormat="1" ht="10.5">
      <c r="A38" s="123"/>
      <c r="B38" s="123"/>
      <c r="C38" s="33"/>
      <c r="D38" s="26" t="s">
        <v>11</v>
      </c>
      <c r="E38" s="32"/>
      <c r="F38" s="74">
        <f t="shared" si="5"/>
        <v>313650</v>
      </c>
      <c r="G38" s="74">
        <f t="shared" si="5"/>
        <v>280580</v>
      </c>
      <c r="H38" s="74">
        <f t="shared" si="5"/>
        <v>83395</v>
      </c>
      <c r="I38" s="74">
        <f t="shared" si="5"/>
        <v>0</v>
      </c>
      <c r="J38" s="74">
        <f t="shared" si="5"/>
        <v>234453</v>
      </c>
      <c r="K38" s="64">
        <f>IFERROR(F38/G38-1,"n/a")</f>
        <v>0.11786299807541512</v>
      </c>
      <c r="L38" s="64">
        <f>IFERROR(F38/H38-1,"n/a")</f>
        <v>2.7610168475328258</v>
      </c>
      <c r="M38" s="64" t="str">
        <f>IFERROR(F38/I38-1,"n/a")</f>
        <v>n/a</v>
      </c>
      <c r="N38" s="60">
        <f>IFERROR(F38/J38-1,"n/a")</f>
        <v>0.33779478189658474</v>
      </c>
      <c r="O38" s="74">
        <f>'Aug-23'!O38+'Sep-23'!F38</f>
        <v>2248360</v>
      </c>
      <c r="P38" s="74">
        <f>'Aug-23'!P38+'Sep-23'!G38</f>
        <v>1618946</v>
      </c>
      <c r="Q38" s="74">
        <f>'Aug-23'!Q38+'Sep-23'!H38</f>
        <v>180900</v>
      </c>
      <c r="R38" s="74">
        <f>'Aug-23'!R38+'Sep-23'!I38</f>
        <v>0</v>
      </c>
      <c r="S38" s="74">
        <f>'Aug-23'!S38+'Sep-23'!J38</f>
        <v>1892314</v>
      </c>
      <c r="T38" s="120">
        <f>IFERROR(O38/P38-1,"n/a")</f>
        <v>0.38878010755145631</v>
      </c>
      <c r="U38" s="120">
        <f>IFERROR(O38/Q38-1,"n/a")</f>
        <v>11.428745163073522</v>
      </c>
      <c r="V38" s="120" t="str">
        <f>IFERROR(O38/R38-1,"n/a")</f>
        <v>n/a</v>
      </c>
      <c r="W38" s="121">
        <f>IFERROR(O38/S38-1,"n/a")</f>
        <v>0.18815376306469211</v>
      </c>
      <c r="X38" s="89">
        <v>4370939</v>
      </c>
      <c r="Y38" s="89">
        <v>1527970</v>
      </c>
      <c r="Z38" s="84">
        <v>1092884</v>
      </c>
      <c r="AA38" s="78">
        <v>4234259</v>
      </c>
      <c r="AC38" s="123"/>
    </row>
    <row r="39" spans="1:29" s="124" customFormat="1" ht="10.5">
      <c r="A39" s="123"/>
      <c r="B39" s="123"/>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68</v>
      </c>
      <c r="G40" s="74">
        <f t="shared" si="6"/>
        <v>74</v>
      </c>
      <c r="H40" s="74">
        <f t="shared" si="6"/>
        <v>34</v>
      </c>
      <c r="I40" s="74">
        <f t="shared" si="6"/>
        <v>9</v>
      </c>
      <c r="J40" s="74">
        <f t="shared" si="6"/>
        <v>70</v>
      </c>
      <c r="K40" s="64">
        <f>IFERROR(F40/G40-1,"n/a")</f>
        <v>-8.108108108108103E-2</v>
      </c>
      <c r="L40" s="64">
        <f>IFERROR(F40/H40-1,"n/a")</f>
        <v>1</v>
      </c>
      <c r="M40" s="64">
        <f>IFERROR(F40/I40-1,"n/a")</f>
        <v>6.5555555555555554</v>
      </c>
      <c r="N40" s="60">
        <f>IFERROR(F40/J40-1,"n/a")</f>
        <v>-2.8571428571428581E-2</v>
      </c>
      <c r="O40" s="74">
        <f>'Aug-23'!O40+'Sep-23'!F40</f>
        <v>398</v>
      </c>
      <c r="P40" s="74">
        <f>'Aug-23'!P40+'Sep-23'!G40</f>
        <v>396</v>
      </c>
      <c r="Q40" s="74">
        <f>'Aug-23'!Q40+'Sep-23'!H40</f>
        <v>124</v>
      </c>
      <c r="R40" s="74">
        <f>'Aug-23'!R40+'Sep-23'!I40</f>
        <v>11</v>
      </c>
      <c r="S40" s="74">
        <f>'Aug-23'!S40+'Sep-23'!J40</f>
        <v>380</v>
      </c>
      <c r="T40" s="120">
        <f>IFERROR(O40/P40-1,"n/a")</f>
        <v>5.050505050504972E-3</v>
      </c>
      <c r="U40" s="120">
        <f>IFERROR(O40/Q40-1,"n/a")</f>
        <v>2.2096774193548385</v>
      </c>
      <c r="V40" s="120">
        <f>IFERROR(O40/R40-1,"n/a")</f>
        <v>35.18181818181818</v>
      </c>
      <c r="W40" s="121">
        <f>IFERROR(O40/S40-1,"n/a")</f>
        <v>4.7368421052631504E-2</v>
      </c>
      <c r="X40" s="89">
        <v>563</v>
      </c>
      <c r="Y40" s="89">
        <v>226</v>
      </c>
      <c r="Z40" s="70">
        <v>66</v>
      </c>
      <c r="AA40" s="78">
        <v>573</v>
      </c>
      <c r="AC40" s="123"/>
    </row>
    <row r="41" spans="1:29" s="124" customFormat="1" ht="10.5">
      <c r="A41" s="123"/>
      <c r="B41" s="123"/>
      <c r="C41" s="33"/>
      <c r="D41" s="26" t="s">
        <v>11</v>
      </c>
      <c r="E41" s="32"/>
      <c r="F41" s="74">
        <f t="shared" si="6"/>
        <v>223095</v>
      </c>
      <c r="G41" s="74">
        <f t="shared" si="6"/>
        <v>150081</v>
      </c>
      <c r="H41" s="74">
        <f t="shared" si="6"/>
        <v>64266</v>
      </c>
      <c r="I41" s="74">
        <f t="shared" si="6"/>
        <v>6072</v>
      </c>
      <c r="J41" s="74">
        <f t="shared" si="6"/>
        <v>169136</v>
      </c>
      <c r="K41" s="64">
        <f>IFERROR(F41/G41-1,"n/a")</f>
        <v>0.48649729146261023</v>
      </c>
      <c r="L41" s="64">
        <f>IFERROR(F41/H41-1,"n/a")</f>
        <v>2.4714312389132669</v>
      </c>
      <c r="M41" s="64">
        <f>IFERROR(F41/I41-1,"n/a")</f>
        <v>35.741600790513836</v>
      </c>
      <c r="N41" s="60">
        <f>IFERROR(F41/J41-1,"n/a")</f>
        <v>0.31902729164695875</v>
      </c>
      <c r="O41" s="74">
        <f>'Aug-23'!O41+'Sep-23'!F41</f>
        <v>1248564</v>
      </c>
      <c r="P41" s="74">
        <f>'Aug-23'!P41+'Sep-23'!G41</f>
        <v>691876</v>
      </c>
      <c r="Q41" s="74">
        <f>'Aug-23'!Q41+'Sep-23'!H41</f>
        <v>205183</v>
      </c>
      <c r="R41" s="74">
        <f>'Aug-23'!R41+'Sep-23'!I41</f>
        <v>8613</v>
      </c>
      <c r="S41" s="74">
        <f>'Aug-23'!S41+'Sep-23'!J41</f>
        <v>1001516</v>
      </c>
      <c r="T41" s="120">
        <f>IFERROR(O41/P41-1,"n/a")</f>
        <v>0.80460660580797705</v>
      </c>
      <c r="U41" s="120">
        <f>IFERROR(O41/Q41-1,"n/a")</f>
        <v>5.085124011248495</v>
      </c>
      <c r="V41" s="120">
        <f>IFERROR(O41/R41-1,"n/a")</f>
        <v>143.9627307558342</v>
      </c>
      <c r="W41" s="121">
        <f>IFERROR(O41/S41-1,"n/a")</f>
        <v>0.24667404215209743</v>
      </c>
      <c r="X41" s="89">
        <v>1012510</v>
      </c>
      <c r="Y41" s="89">
        <v>327926</v>
      </c>
      <c r="Z41" s="84">
        <v>80778</v>
      </c>
      <c r="AA41" s="78">
        <v>1361671</v>
      </c>
      <c r="AC41" s="123"/>
    </row>
    <row r="42" spans="1:29" s="124" customFormat="1" ht="10.5">
      <c r="A42" s="123"/>
      <c r="B42" s="123"/>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100</v>
      </c>
      <c r="G43" s="74">
        <f t="shared" si="7"/>
        <v>92</v>
      </c>
      <c r="H43" s="74">
        <f t="shared" si="7"/>
        <v>7</v>
      </c>
      <c r="I43" s="74">
        <f t="shared" si="7"/>
        <v>1</v>
      </c>
      <c r="J43" s="74">
        <f t="shared" si="7"/>
        <v>32</v>
      </c>
      <c r="K43" s="64">
        <f>IFERROR(F43/G43-1,"n/a")</f>
        <v>8.6956521739130377E-2</v>
      </c>
      <c r="L43" s="64">
        <f>IFERROR(F43/H43-1,"n/a")</f>
        <v>13.285714285714286</v>
      </c>
      <c r="M43" s="64">
        <f>IFERROR(F43/I43-1,"n/a")</f>
        <v>99</v>
      </c>
      <c r="N43" s="60">
        <f>IFERROR(F43/J43-1,"n/a")</f>
        <v>2.125</v>
      </c>
      <c r="O43" s="74">
        <f>'Aug-23'!O43+'Sep-23'!F43</f>
        <v>521</v>
      </c>
      <c r="P43" s="74">
        <f>'Aug-23'!P43+'Sep-23'!G43</f>
        <v>501</v>
      </c>
      <c r="Q43" s="74">
        <f>'Aug-23'!Q43+'Sep-23'!H43</f>
        <v>16</v>
      </c>
      <c r="R43" s="74">
        <f>'Aug-23'!R43+'Sep-23'!I43</f>
        <v>5</v>
      </c>
      <c r="S43" s="74">
        <f>'Aug-23'!S43+'Sep-23'!J43</f>
        <v>225</v>
      </c>
      <c r="T43" s="120">
        <f>IFERROR(O43/P43-1,"n/a")</f>
        <v>3.9920159680638667E-2</v>
      </c>
      <c r="U43" s="120">
        <f>IFERROR(O43/Q43-1,"n/a")</f>
        <v>31.5625</v>
      </c>
      <c r="V43" s="120">
        <f>IFERROR(O43/R43-1,"n/a")</f>
        <v>103.2</v>
      </c>
      <c r="W43" s="121">
        <f>IFERROR(O43/S43-1,"n/a")</f>
        <v>1.3155555555555556</v>
      </c>
      <c r="X43" s="89">
        <v>669</v>
      </c>
      <c r="Y43" s="89">
        <v>59</v>
      </c>
      <c r="Z43" s="70">
        <v>9</v>
      </c>
      <c r="AA43" s="78">
        <v>287</v>
      </c>
      <c r="AC43" s="123"/>
    </row>
    <row r="44" spans="1:29" s="124" customFormat="1" ht="10.5">
      <c r="A44" s="123"/>
      <c r="B44" s="123"/>
      <c r="C44" s="33"/>
      <c r="D44" s="26" t="s">
        <v>11</v>
      </c>
      <c r="E44" s="32"/>
      <c r="F44" s="74">
        <f t="shared" si="7"/>
        <v>181434</v>
      </c>
      <c r="G44" s="74">
        <f t="shared" si="7"/>
        <v>137415</v>
      </c>
      <c r="H44" s="74">
        <f t="shared" si="7"/>
        <v>3224</v>
      </c>
      <c r="I44" s="74">
        <f t="shared" si="7"/>
        <v>0</v>
      </c>
      <c r="J44" s="74">
        <f t="shared" si="7"/>
        <v>76553</v>
      </c>
      <c r="K44" s="64">
        <f>IFERROR(F44/G44-1,"n/a")</f>
        <v>0.32033620783757222</v>
      </c>
      <c r="L44" s="64">
        <f>IFERROR(F44/H44-1,"n/a")</f>
        <v>55.276054590570716</v>
      </c>
      <c r="M44" s="64" t="str">
        <f>IFERROR(F44/I44-1,"n/a")</f>
        <v>n/a</v>
      </c>
      <c r="N44" s="60">
        <f>IFERROR(F44/J44-1,"n/a")</f>
        <v>1.3700442830457331</v>
      </c>
      <c r="O44" s="74">
        <f>'Aug-23'!O44+'Sep-23'!F44</f>
        <v>992579</v>
      </c>
      <c r="P44" s="74">
        <f>'Aug-23'!P44+'Sep-23'!G44</f>
        <v>700973</v>
      </c>
      <c r="Q44" s="74">
        <f>'Aug-23'!Q44+'Sep-23'!H44</f>
        <v>4542</v>
      </c>
      <c r="R44" s="74">
        <f>'Aug-23'!R44+'Sep-23'!I44</f>
        <v>8294</v>
      </c>
      <c r="S44" s="74">
        <f>'Aug-23'!S44+'Sep-23'!J44</f>
        <v>481278</v>
      </c>
      <c r="T44" s="120">
        <f>IFERROR(O44/P44-1,"n/a")</f>
        <v>0.41600175755699587</v>
      </c>
      <c r="U44" s="120">
        <f>IFERROR(O44/Q44-1,"n/a")</f>
        <v>217.53346543372965</v>
      </c>
      <c r="V44" s="120">
        <f>IFERROR(O44/R44-1,"n/a")</f>
        <v>118.67434289848083</v>
      </c>
      <c r="W44" s="121">
        <f>IFERROR(O44/S44-1,"n/a")</f>
        <v>1.062381825057451</v>
      </c>
      <c r="X44" s="82">
        <v>905256</v>
      </c>
      <c r="Y44" s="82">
        <v>20626</v>
      </c>
      <c r="Z44" s="84">
        <v>10047</v>
      </c>
      <c r="AA44" s="78">
        <v>581199</v>
      </c>
      <c r="AC44" s="123"/>
    </row>
    <row r="45" spans="1:29" s="124" customFormat="1" ht="10.5">
      <c r="A45" s="123"/>
      <c r="B45" s="123"/>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119</v>
      </c>
      <c r="G46" s="74">
        <f t="shared" si="8"/>
        <v>85</v>
      </c>
      <c r="H46" s="74">
        <f t="shared" si="8"/>
        <v>46</v>
      </c>
      <c r="I46" s="74">
        <f t="shared" si="8"/>
        <v>0</v>
      </c>
      <c r="J46" s="74">
        <f t="shared" si="8"/>
        <v>86</v>
      </c>
      <c r="K46" s="64">
        <f>IFERROR(F46/G46-1,"n/a")</f>
        <v>0.39999999999999991</v>
      </c>
      <c r="L46" s="64">
        <f>IFERROR(F46/H46-1,"n/a")</f>
        <v>1.5869565217391304</v>
      </c>
      <c r="M46" s="64" t="str">
        <f>IFERROR(F46/I46-1,"n/a")</f>
        <v>n/a</v>
      </c>
      <c r="N46" s="60">
        <f>IFERROR(F46/J46-1,"n/a")</f>
        <v>0.38372093023255816</v>
      </c>
      <c r="O46" s="74">
        <f>'Aug-23'!O46+'Sep-23'!F46</f>
        <v>689</v>
      </c>
      <c r="P46" s="74">
        <f>'Aug-23'!P46+'Sep-23'!G46</f>
        <v>491</v>
      </c>
      <c r="Q46" s="74">
        <f>'Aug-23'!Q46+'Sep-23'!H46</f>
        <v>84</v>
      </c>
      <c r="R46" s="74">
        <f>'Aug-23'!R46+'Sep-23'!I46</f>
        <v>0</v>
      </c>
      <c r="S46" s="74">
        <f>'Aug-23'!S46+'Sep-23'!J46</f>
        <v>496</v>
      </c>
      <c r="T46" s="120">
        <f>IFERROR(O46/P46-1,"n/a")</f>
        <v>0.40325865580448061</v>
      </c>
      <c r="U46" s="120">
        <f>IFERROR(O46/Q46-1,"n/a")</f>
        <v>7.2023809523809526</v>
      </c>
      <c r="V46" s="120" t="str">
        <f>IFERROR(O46/R46-1,"n/a")</f>
        <v>n/a</v>
      </c>
      <c r="W46" s="121">
        <f>IFERROR(O46/S46-1,"n/a")</f>
        <v>0.38911290322580649</v>
      </c>
      <c r="X46" s="89">
        <v>1129</v>
      </c>
      <c r="Y46" s="89">
        <v>336</v>
      </c>
      <c r="Z46" s="84">
        <v>43</v>
      </c>
      <c r="AA46" s="78">
        <v>781</v>
      </c>
      <c r="AC46" s="123"/>
    </row>
    <row r="47" spans="1:29" s="124" customFormat="1" ht="10.5">
      <c r="A47" s="123"/>
      <c r="B47" s="123"/>
      <c r="C47" s="33"/>
      <c r="D47" s="26" t="s">
        <v>11</v>
      </c>
      <c r="E47" s="32"/>
      <c r="F47" s="74">
        <f t="shared" si="8"/>
        <v>374705</v>
      </c>
      <c r="G47" s="74">
        <f t="shared" si="8"/>
        <v>267710</v>
      </c>
      <c r="H47" s="74">
        <f t="shared" si="8"/>
        <v>89719</v>
      </c>
      <c r="I47" s="74">
        <f t="shared" si="8"/>
        <v>0</v>
      </c>
      <c r="J47" s="74">
        <f t="shared" si="8"/>
        <v>304036</v>
      </c>
      <c r="K47" s="64">
        <f>IFERROR(F47/G47-1,"n/a")</f>
        <v>0.39966755070785553</v>
      </c>
      <c r="L47" s="64">
        <f>IFERROR(F47/H47-1,"n/a")</f>
        <v>3.1764286271581268</v>
      </c>
      <c r="M47" s="64" t="str">
        <f>IFERROR(F47/I47-1,"n/a")</f>
        <v>n/a</v>
      </c>
      <c r="N47" s="60">
        <f>IFERROR(F47/J47-1,"n/a")</f>
        <v>0.23243629043929004</v>
      </c>
      <c r="O47" s="74">
        <f>'Aug-23'!O47+'Sep-23'!F47</f>
        <v>2199878</v>
      </c>
      <c r="P47" s="74">
        <f>'Aug-23'!P47+'Sep-23'!G47</f>
        <v>1260437</v>
      </c>
      <c r="Q47" s="74">
        <f>'Aug-23'!Q47+'Sep-23'!H47</f>
        <v>167883</v>
      </c>
      <c r="R47" s="74">
        <f>'Aug-23'!R47+'Sep-23'!I47</f>
        <v>0</v>
      </c>
      <c r="S47" s="74">
        <f>'Aug-23'!S47+'Sep-23'!J47</f>
        <v>1645544</v>
      </c>
      <c r="T47" s="120">
        <f>IFERROR(O47/P47-1,"n/a")</f>
        <v>0.74532959600519511</v>
      </c>
      <c r="U47" s="120">
        <f>IFERROR(O47/Q47-1,"n/a")</f>
        <v>12.103637652412692</v>
      </c>
      <c r="V47" s="120" t="str">
        <f>IFERROR(O47/R47-1,"n/a")</f>
        <v>n/a</v>
      </c>
      <c r="W47" s="121">
        <f>IFERROR(O47/S47-1,"n/a")</f>
        <v>0.33686975249522355</v>
      </c>
      <c r="X47" s="82">
        <v>2932981</v>
      </c>
      <c r="Y47" s="82">
        <v>533563</v>
      </c>
      <c r="Z47" s="84">
        <v>140552</v>
      </c>
      <c r="AA47" s="78">
        <v>2441594</v>
      </c>
      <c r="AC47" s="123"/>
    </row>
    <row r="48" spans="1:29" s="124" customFormat="1" ht="10.5">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1</v>
      </c>
      <c r="K49" s="64">
        <f>IFERROR(F49/G49-1,"n/a")</f>
        <v>3</v>
      </c>
      <c r="L49" s="64" t="str">
        <f>IFERROR(F49/H49-1,"n/a")</f>
        <v>n/a</v>
      </c>
      <c r="M49" s="64" t="str">
        <f>IFERROR(F49/I49-1,"n/a")</f>
        <v>n/a</v>
      </c>
      <c r="N49" s="60">
        <f>IFERROR(F49/J49-1,"n/a")</f>
        <v>3</v>
      </c>
      <c r="O49" s="74">
        <f>'Aug-23'!O49+'Sep-23'!F49</f>
        <v>19</v>
      </c>
      <c r="P49" s="74">
        <f>'Aug-23'!P49+'Sep-23'!G49</f>
        <v>8</v>
      </c>
      <c r="Q49" s="74">
        <f>'Aug-23'!Q49+'Sep-23'!H49</f>
        <v>0</v>
      </c>
      <c r="R49" s="74">
        <f>'Aug-23'!R49+'Sep-23'!I49</f>
        <v>0</v>
      </c>
      <c r="S49" s="74">
        <f>'Aug-23'!S49+'Sep-23'!J49</f>
        <v>13</v>
      </c>
      <c r="T49" s="120">
        <f>IFERROR(O49/P49-1,"n/a")</f>
        <v>1.375</v>
      </c>
      <c r="U49" s="120" t="str">
        <f>IFERROR(O49/Q49-1,"n/a")</f>
        <v>n/a</v>
      </c>
      <c r="V49" s="120" t="str">
        <f>IFERROR(O49/R49-1,"n/a")</f>
        <v>n/a</v>
      </c>
      <c r="W49" s="121">
        <f>IFERROR(O49/S49-1,"n/a")</f>
        <v>0.46153846153846145</v>
      </c>
      <c r="X49" s="89">
        <v>9</v>
      </c>
      <c r="Y49" s="68">
        <v>0</v>
      </c>
      <c r="Z49" s="68">
        <v>0</v>
      </c>
      <c r="AA49" s="78">
        <v>16</v>
      </c>
      <c r="AC49" s="123"/>
    </row>
    <row r="50" spans="3:29" s="124" customFormat="1" ht="10.5">
      <c r="C50" s="33"/>
      <c r="D50" s="26" t="s">
        <v>11</v>
      </c>
      <c r="E50" s="32"/>
      <c r="F50" s="74">
        <f t="shared" si="9"/>
        <v>7920</v>
      </c>
      <c r="G50" s="74">
        <f t="shared" si="9"/>
        <v>2266</v>
      </c>
      <c r="H50" s="74">
        <f t="shared" si="9"/>
        <v>0</v>
      </c>
      <c r="I50" s="74">
        <f t="shared" si="9"/>
        <v>0</v>
      </c>
      <c r="J50" s="74">
        <f t="shared" si="9"/>
        <v>1243</v>
      </c>
      <c r="K50" s="64">
        <f>IFERROR(F50/G50-1,"n/a")</f>
        <v>2.4951456310679609</v>
      </c>
      <c r="L50" s="64" t="str">
        <f>IFERROR(F50/H50-1,"n/a")</f>
        <v>n/a</v>
      </c>
      <c r="M50" s="64" t="str">
        <f>IFERROR(F50/I50-1,"n/a")</f>
        <v>n/a</v>
      </c>
      <c r="N50" s="60">
        <f>IFERROR(F50/J50-1,"n/a")</f>
        <v>5.3716814159292037</v>
      </c>
      <c r="O50" s="74">
        <f>'Aug-23'!O50+'Sep-23'!F50</f>
        <v>34314</v>
      </c>
      <c r="P50" s="74">
        <f>'Aug-23'!P50+'Sep-23'!G50</f>
        <v>13279</v>
      </c>
      <c r="Q50" s="74">
        <f>'Aug-23'!Q50+'Sep-23'!H50</f>
        <v>0</v>
      </c>
      <c r="R50" s="74">
        <f>'Aug-23'!R50+'Sep-23'!I50</f>
        <v>0</v>
      </c>
      <c r="S50" s="74">
        <f>'Aug-23'!S50+'Sep-23'!J50</f>
        <v>16291</v>
      </c>
      <c r="T50" s="120">
        <f>IFERROR(O50/P50-1,"n/a")</f>
        <v>1.5840801265155511</v>
      </c>
      <c r="U50" s="120" t="str">
        <f>IFERROR(O50/Q50-1,"n/a")</f>
        <v>n/a</v>
      </c>
      <c r="V50" s="120" t="str">
        <f>IFERROR(O50/R50-1,"n/a")</f>
        <v>n/a</v>
      </c>
      <c r="W50" s="121">
        <f>IFERROR(O50/S50-1,"n/a")</f>
        <v>1.1063163710023938</v>
      </c>
      <c r="X50" s="82">
        <v>15637</v>
      </c>
      <c r="Y50" s="68">
        <v>0</v>
      </c>
      <c r="Z50" s="68">
        <v>0</v>
      </c>
      <c r="AA50" s="78">
        <v>20248</v>
      </c>
      <c r="AC50" s="123"/>
    </row>
    <row r="51" spans="3:29" s="124" customFormat="1" ht="10.9" thickBot="1">
      <c r="C51" s="35" t="s">
        <v>12</v>
      </c>
      <c r="D51" s="36"/>
      <c r="E51" s="37"/>
      <c r="F51" s="75">
        <f>F37+F40+F43+F46+F49</f>
        <v>389</v>
      </c>
      <c r="G51" s="75">
        <f t="shared" ref="G51:J52" si="10">G37+G40+G43+G46+G49</f>
        <v>334</v>
      </c>
      <c r="H51" s="75">
        <f t="shared" si="10"/>
        <v>147</v>
      </c>
      <c r="I51" s="75">
        <f t="shared" si="10"/>
        <v>10</v>
      </c>
      <c r="J51" s="75">
        <f t="shared" si="10"/>
        <v>268</v>
      </c>
      <c r="K51" s="66">
        <f>IFERROR(F51/G51-1,"n/a")</f>
        <v>0.16467065868263475</v>
      </c>
      <c r="L51" s="66">
        <f>IFERROR(F51/H51-1,"n/a")</f>
        <v>1.6462585034013606</v>
      </c>
      <c r="M51" s="66">
        <f>IFERROR(F51/I51-1,"n/a")</f>
        <v>37.9</v>
      </c>
      <c r="N51" s="62">
        <f>IFERROR(F51/J51-1,"n/a")</f>
        <v>0.45149253731343286</v>
      </c>
      <c r="O51" s="75">
        <f t="shared" ref="O51:S52" si="11">O37+O40+O43+O46+O49</f>
        <v>2252</v>
      </c>
      <c r="P51" s="75">
        <f t="shared" si="11"/>
        <v>1945</v>
      </c>
      <c r="Q51" s="75">
        <f t="shared" si="11"/>
        <v>363</v>
      </c>
      <c r="R51" s="75">
        <f t="shared" si="11"/>
        <v>58</v>
      </c>
      <c r="S51" s="75">
        <f t="shared" si="11"/>
        <v>1700</v>
      </c>
      <c r="T51" s="66">
        <f>IFERROR(O51/P51-1,"n/a")</f>
        <v>0.15784061696658092</v>
      </c>
      <c r="U51" s="66">
        <f>IFERROR(O51/Q51-1,"n/a")</f>
        <v>5.2038567493112948</v>
      </c>
      <c r="V51" s="66">
        <f>IFERROR(O51/R51-1,"n/a")</f>
        <v>37.827586206896555</v>
      </c>
      <c r="W51" s="62">
        <f>IFERROR(O51/S51-1,"n/a")</f>
        <v>0.32470588235294118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1100804</v>
      </c>
      <c r="G52" s="76">
        <f t="shared" si="10"/>
        <v>838052</v>
      </c>
      <c r="H52" s="76">
        <f t="shared" si="10"/>
        <v>240604</v>
      </c>
      <c r="I52" s="76">
        <f t="shared" si="10"/>
        <v>6072</v>
      </c>
      <c r="J52" s="76">
        <f t="shared" si="10"/>
        <v>785421</v>
      </c>
      <c r="K52" s="67">
        <f>IFERROR(F52/G52-1,"n/a")</f>
        <v>0.31352708423820963</v>
      </c>
      <c r="L52" s="67">
        <f>IFERROR(F52/H52-1,"n/a")</f>
        <v>3.5751691576199898</v>
      </c>
      <c r="M52" s="67">
        <f>IFERROR(F52/I52-1,"n/a")</f>
        <v>180.29183135704875</v>
      </c>
      <c r="N52" s="63">
        <f>IFERROR(F52/J52-1,"n/a")</f>
        <v>0.40154643178626492</v>
      </c>
      <c r="O52" s="76">
        <f t="shared" si="11"/>
        <v>6723695</v>
      </c>
      <c r="P52" s="76">
        <f t="shared" si="11"/>
        <v>4285511</v>
      </c>
      <c r="Q52" s="76">
        <f t="shared" si="11"/>
        <v>558508</v>
      </c>
      <c r="R52" s="76">
        <f t="shared" si="11"/>
        <v>16907</v>
      </c>
      <c r="S52" s="76">
        <f t="shared" si="11"/>
        <v>5036943</v>
      </c>
      <c r="T52" s="67">
        <f>IFERROR(O52/P52-1,"n/a")</f>
        <v>0.56893658655875567</v>
      </c>
      <c r="U52" s="118">
        <f>IFERROR(O52/Q52-1,"n/a")</f>
        <v>11.038672677920459</v>
      </c>
      <c r="V52" s="118">
        <f>IFERROR(O52/R52-1,"n/a")</f>
        <v>396.68705270006507</v>
      </c>
      <c r="W52" s="119">
        <f>IFERROR(O52/S52-1,"n/a")</f>
        <v>0.3348761341948876</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15341-DE16-44D4-9149-9A8CC7634D40}">
  <dimension ref="A1:AC66"/>
  <sheetViews>
    <sheetView showGridLines="0" topLeftCell="D12" zoomScaleNormal="100" workbookViewId="0">
      <selection activeCell="Q52" sqref="Q52"/>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45184</v>
      </c>
      <c r="AB3" s="25"/>
      <c r="AC3" s="9"/>
    </row>
    <row r="4" spans="1:29" ht="15.75">
      <c r="A4" s="9"/>
      <c r="B4" s="11" t="s">
        <v>7</v>
      </c>
      <c r="C4" s="26"/>
      <c r="D4" s="93" t="s">
        <v>69</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3" t="str">
        <f>D4</f>
        <v>August</v>
      </c>
      <c r="G9" s="144"/>
      <c r="H9" s="144"/>
      <c r="I9" s="144"/>
      <c r="J9" s="144"/>
      <c r="K9" s="144"/>
      <c r="L9" s="144"/>
      <c r="M9" s="144"/>
      <c r="N9" s="145"/>
      <c r="O9" s="146" t="str">
        <f>"January to "&amp; D4</f>
        <v>January to August</v>
      </c>
      <c r="P9" s="144"/>
      <c r="Q9" s="144"/>
      <c r="R9" s="144"/>
      <c r="S9" s="144"/>
      <c r="T9" s="144"/>
      <c r="U9" s="144"/>
      <c r="V9" s="144"/>
      <c r="W9" s="145"/>
      <c r="X9" s="146" t="s">
        <v>57</v>
      </c>
      <c r="Y9" s="144"/>
      <c r="Z9" s="144"/>
      <c r="AA9" s="147"/>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126"/>
      <c r="AC11" s="126"/>
    </row>
    <row r="12" spans="1:29" s="124" customFormat="1" ht="10.5">
      <c r="A12" s="123"/>
      <c r="B12" s="128"/>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99</v>
      </c>
      <c r="G13" s="71">
        <v>81</v>
      </c>
      <c r="H13" s="71">
        <v>51</v>
      </c>
      <c r="I13" s="71">
        <v>0</v>
      </c>
      <c r="J13" s="71">
        <v>97</v>
      </c>
      <c r="K13" s="64">
        <f>IFERROR(F13/G13-1,"n/a")</f>
        <v>0.22222222222222232</v>
      </c>
      <c r="L13" s="64">
        <f t="shared" ref="L13:L28" si="0">IFERROR(F13/H13-1,"n/a")</f>
        <v>0.94117647058823528</v>
      </c>
      <c r="M13" s="64" t="str">
        <f>IFERROR(F13/I13-1,"n/a")</f>
        <v>n/a</v>
      </c>
      <c r="N13" s="60">
        <f>IFERROR(F13/J13-1,"n/a")</f>
        <v>2.0618556701030855E-2</v>
      </c>
      <c r="O13" s="68">
        <f>'July-23'!O13+'Aug-23'!F13</f>
        <v>1057</v>
      </c>
      <c r="P13" s="68">
        <f>'July-23'!$P$13+G13</f>
        <v>997</v>
      </c>
      <c r="Q13" s="68">
        <f>'July-23'!Q13+'Aug-23'!H13</f>
        <v>79</v>
      </c>
      <c r="R13" s="68">
        <f>'July-23'!R13+'Aug-23'!I13</f>
        <v>551</v>
      </c>
      <c r="S13" s="68">
        <f>'July-23'!S13+'Aug-23'!J13</f>
        <v>1023</v>
      </c>
      <c r="T13" s="64">
        <f>IFERROR(O13/P13-1,"n/a")</f>
        <v>6.0180541624874628E-2</v>
      </c>
      <c r="U13" s="64">
        <f>IFERROR(O13/Q13-1,"n/a")</f>
        <v>12.379746835443038</v>
      </c>
      <c r="V13" s="64">
        <f>IFERROR(O13/R13-1,"n/a")</f>
        <v>0.91833030852994546</v>
      </c>
      <c r="W13" s="60">
        <f>IFERROR(O13/S13-1,"n/a")</f>
        <v>3.3235581622678367E-2</v>
      </c>
      <c r="X13" s="68">
        <v>1486</v>
      </c>
      <c r="Y13" s="68">
        <v>522</v>
      </c>
      <c r="Z13" s="68">
        <v>551</v>
      </c>
      <c r="AA13" s="136">
        <v>1591</v>
      </c>
      <c r="AB13" s="123"/>
      <c r="AC13" s="123"/>
    </row>
    <row r="14" spans="1:29" s="124" customFormat="1" ht="10.5">
      <c r="A14" s="123"/>
      <c r="B14" s="128"/>
      <c r="C14" s="33"/>
      <c r="D14" s="26" t="s">
        <v>11</v>
      </c>
      <c r="E14" s="32"/>
      <c r="F14" s="71">
        <v>375428</v>
      </c>
      <c r="G14" s="71">
        <v>278520</v>
      </c>
      <c r="H14" s="71">
        <v>66591</v>
      </c>
      <c r="I14" s="71">
        <v>0</v>
      </c>
      <c r="J14" s="71">
        <v>325246</v>
      </c>
      <c r="K14" s="64">
        <f>IFERROR(F14/G14-1,"n/a")</f>
        <v>0.34793910670687911</v>
      </c>
      <c r="L14" s="64">
        <f t="shared" si="0"/>
        <v>4.6378189244792836</v>
      </c>
      <c r="M14" s="64" t="str">
        <f>IFERROR(F14/I14-1,"n/a")</f>
        <v>n/a</v>
      </c>
      <c r="N14" s="60">
        <f>IFERROR(F14/J14-1,"n/a")</f>
        <v>0.15428936866248932</v>
      </c>
      <c r="O14" s="68">
        <f>'July-23'!$O$14+F14</f>
        <v>3472894</v>
      </c>
      <c r="P14" s="68">
        <f>'July-23'!P14+'Aug-23'!G14</f>
        <v>2098024</v>
      </c>
      <c r="Q14" s="68">
        <f>'July-23'!Q14+'Aug-23'!H14</f>
        <v>97505</v>
      </c>
      <c r="R14" s="68">
        <f>'July-23'!R14+'Aug-23'!I14</f>
        <v>1092884</v>
      </c>
      <c r="S14" s="68">
        <f>'July-23'!S14+'Aug-23'!J14</f>
        <v>3108965</v>
      </c>
      <c r="T14" s="64">
        <f>IFERROR(O14/P14-1,"n/a")</f>
        <v>0.65531662173549976</v>
      </c>
      <c r="U14" s="64">
        <f>IFERROR(O14/Q14-1,"n/a")</f>
        <v>34.617599097482177</v>
      </c>
      <c r="V14" s="64">
        <f>IFERROR(O14/R14-1,"n/a")</f>
        <v>2.177733409950187</v>
      </c>
      <c r="W14" s="60">
        <f>IFERROR(O14/S14-1,"n/a")</f>
        <v>0.1170579276382977</v>
      </c>
      <c r="X14" s="68">
        <v>3592413</v>
      </c>
      <c r="Y14" s="68">
        <v>768312</v>
      </c>
      <c r="Z14" s="68">
        <v>1092884</v>
      </c>
      <c r="AA14" s="136">
        <v>4592479</v>
      </c>
      <c r="AB14" s="123"/>
      <c r="AC14" s="123"/>
    </row>
    <row r="15" spans="1:29" s="124" customFormat="1" ht="10.5">
      <c r="A15" s="123"/>
      <c r="B15" s="128"/>
      <c r="C15" s="31" t="s">
        <v>110</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71</v>
      </c>
      <c r="G16" s="71">
        <v>63</v>
      </c>
      <c r="H16" s="71">
        <v>29</v>
      </c>
      <c r="I16" s="71">
        <v>2</v>
      </c>
      <c r="J16" s="71">
        <v>58</v>
      </c>
      <c r="K16" s="64">
        <f>IFERROR(F16/G16-1,"n/a")</f>
        <v>0.12698412698412698</v>
      </c>
      <c r="L16" s="64">
        <f t="shared" si="0"/>
        <v>1.4482758620689653</v>
      </c>
      <c r="M16" s="64">
        <f>IFERROR(F16/I16-1,"n/a")</f>
        <v>34.5</v>
      </c>
      <c r="N16" s="60">
        <f>IFERROR(F16/J16-1,"n/a")</f>
        <v>0.22413793103448265</v>
      </c>
      <c r="O16" s="68">
        <f>'July-23'!$O$16+F16</f>
        <v>357</v>
      </c>
      <c r="P16" s="68">
        <f>'July-23'!P16+'Aug-23'!G16</f>
        <v>358</v>
      </c>
      <c r="Q16" s="68">
        <f>'July-23'!Q16+'Aug-23'!H16</f>
        <v>102</v>
      </c>
      <c r="R16" s="68">
        <f>'July-23'!R16+'Aug-23'!I16</f>
        <v>12</v>
      </c>
      <c r="S16" s="68">
        <f>'July-23'!S16+'Aug-23'!J16</f>
        <v>333</v>
      </c>
      <c r="T16" s="64">
        <f>IFERROR(O16/P16-1,"n/a")</f>
        <v>-2.7932960893854997E-3</v>
      </c>
      <c r="U16" s="64">
        <f>IFERROR(O16/Q16-1,"n/a")</f>
        <v>2.5</v>
      </c>
      <c r="V16" s="64">
        <f>IFERROR(O16/R16-1,"n/a")</f>
        <v>28.75</v>
      </c>
      <c r="W16" s="60">
        <f>IFERROR(O16/S16-1,"n/a")</f>
        <v>7.2072072072072002E-2</v>
      </c>
      <c r="X16" s="68">
        <v>572</v>
      </c>
      <c r="Y16" s="68">
        <v>202</v>
      </c>
      <c r="Z16" s="68">
        <v>54</v>
      </c>
      <c r="AA16" s="136">
        <v>586</v>
      </c>
      <c r="AB16" s="123"/>
      <c r="AC16" s="123"/>
    </row>
    <row r="17" spans="1:29" s="124" customFormat="1" ht="10.5">
      <c r="A17" s="123"/>
      <c r="B17" s="128"/>
      <c r="C17" s="33"/>
      <c r="D17" s="26" t="s">
        <v>11</v>
      </c>
      <c r="E17" s="32"/>
      <c r="F17" s="71">
        <v>262517</v>
      </c>
      <c r="G17" s="71">
        <v>183659</v>
      </c>
      <c r="H17" s="71">
        <v>48391</v>
      </c>
      <c r="I17" s="71">
        <v>2541</v>
      </c>
      <c r="J17" s="71">
        <v>180130</v>
      </c>
      <c r="K17" s="64">
        <f>IFERROR(F17/G17-1,"n/a")</f>
        <v>0.42937182495821058</v>
      </c>
      <c r="L17" s="64">
        <f t="shared" si="0"/>
        <v>4.4249137236262941</v>
      </c>
      <c r="M17" s="64">
        <f>IFERROR(F17/I17-1,"n/a")</f>
        <v>102.3124754033845</v>
      </c>
      <c r="N17" s="60">
        <f>IFERROR(F17/J17-1,"n/a")</f>
        <v>0.45737522900127692</v>
      </c>
      <c r="O17" s="68">
        <f>'July-23'!O17+'Aug-23'!F17</f>
        <v>1108524</v>
      </c>
      <c r="P17" s="68">
        <f>'July-23'!P17+'Aug-23'!G17</f>
        <v>578303</v>
      </c>
      <c r="Q17" s="68">
        <f>'July-23'!Q17+'Aug-23'!H17</f>
        <v>151020</v>
      </c>
      <c r="R17" s="68">
        <f>'July-23'!R17+'Aug-23'!I17</f>
        <v>43654</v>
      </c>
      <c r="S17" s="68">
        <f>'July-23'!S17+'Aug-23'!J17</f>
        <v>912754</v>
      </c>
      <c r="T17" s="64">
        <f>IFERROR(O17/P17-1,"n/a")</f>
        <v>0.91685673427251801</v>
      </c>
      <c r="U17" s="64">
        <f>IFERROR(O17/Q17-1,"n/a")</f>
        <v>6.3402463249900674</v>
      </c>
      <c r="V17" s="64">
        <f>IFERROR(O17/R17-1,"n/a")</f>
        <v>24.393411829385624</v>
      </c>
      <c r="W17" s="60">
        <f>IFERROR(O17/S17-1,"n/a")</f>
        <v>0.21448276315414661</v>
      </c>
      <c r="X17" s="68">
        <v>965963</v>
      </c>
      <c r="Y17" s="68">
        <v>301521</v>
      </c>
      <c r="Z17" s="68">
        <v>70675</v>
      </c>
      <c r="AA17" s="136">
        <v>1400932</v>
      </c>
      <c r="AB17" s="123"/>
      <c r="AC17" s="123"/>
    </row>
    <row r="18" spans="1:29" s="124" customFormat="1" ht="10.5">
      <c r="A18" s="123"/>
      <c r="B18" s="128"/>
      <c r="C18" s="31" t="s">
        <v>111</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95</v>
      </c>
      <c r="G19" s="71">
        <v>104</v>
      </c>
      <c r="H19" s="71">
        <v>3</v>
      </c>
      <c r="I19" s="71">
        <v>2</v>
      </c>
      <c r="J19" s="71">
        <v>43</v>
      </c>
      <c r="K19" s="64">
        <f>IFERROR(F19/G19-1,"n/a")</f>
        <v>-8.6538461538461564E-2</v>
      </c>
      <c r="L19" s="64">
        <f t="shared" si="0"/>
        <v>30.666666666666668</v>
      </c>
      <c r="M19" s="64">
        <f>IFERROR(F19/I19-1,"n/a")</f>
        <v>46.5</v>
      </c>
      <c r="N19" s="60">
        <f>IFERROR(F19/J19-1,"n/a")</f>
        <v>1.2093023255813953</v>
      </c>
      <c r="O19" s="68">
        <f>'July-23'!O19+'Aug-23'!F19</f>
        <v>444</v>
      </c>
      <c r="P19" s="68">
        <f>'July-23'!P19+'Aug-23'!G19</f>
        <v>421</v>
      </c>
      <c r="Q19" s="68">
        <f>'July-23'!Q19+'Aug-23'!H19</f>
        <v>9</v>
      </c>
      <c r="R19" s="68">
        <f>'July-23'!R19+'Aug-23'!I19</f>
        <v>7</v>
      </c>
      <c r="S19" s="68">
        <f>'July-23'!S19+'Aug-23'!J19</f>
        <v>199</v>
      </c>
      <c r="T19" s="64">
        <f>IFERROR(O19/P19-1,"n/a")</f>
        <v>5.4631828978622288E-2</v>
      </c>
      <c r="U19" s="64">
        <f>IFERROR(O19/Q19-1,"n/a")</f>
        <v>48.333333333333336</v>
      </c>
      <c r="V19" s="64">
        <f>IFERROR(O19/R19-1,"n/a")</f>
        <v>62.428571428571431</v>
      </c>
      <c r="W19" s="60">
        <f>IFERROR(O19/S19-1,"n/a")</f>
        <v>1.2311557788944723</v>
      </c>
      <c r="X19" s="68">
        <v>658</v>
      </c>
      <c r="Y19" s="68">
        <v>47</v>
      </c>
      <c r="Z19" s="68">
        <v>9</v>
      </c>
      <c r="AA19" s="136">
        <v>290</v>
      </c>
      <c r="AB19" s="123"/>
      <c r="AC19" s="123"/>
    </row>
    <row r="20" spans="1:29" s="124" customFormat="1" ht="10.5">
      <c r="A20" s="123"/>
      <c r="B20" s="128"/>
      <c r="C20" s="33"/>
      <c r="D20" s="26" t="s">
        <v>11</v>
      </c>
      <c r="E20" s="32"/>
      <c r="F20" s="71">
        <v>234330</v>
      </c>
      <c r="G20" s="71">
        <v>185619</v>
      </c>
      <c r="H20" s="71">
        <v>850</v>
      </c>
      <c r="I20" s="71">
        <v>0</v>
      </c>
      <c r="J20" s="71">
        <v>126823</v>
      </c>
      <c r="K20" s="64">
        <f>IFERROR(F20/G20-1,"n/a")</f>
        <v>0.26242464402889798</v>
      </c>
      <c r="L20" s="64">
        <f t="shared" si="0"/>
        <v>274.68235294117648</v>
      </c>
      <c r="M20" s="64" t="str">
        <f>IFERROR(F20/I20-1,"n/a")</f>
        <v>n/a</v>
      </c>
      <c r="N20" s="60">
        <f t="shared" ref="N20:N28" si="1">IFERROR(F20/J20-1,"n/a")</f>
        <v>0.847693241762141</v>
      </c>
      <c r="O20" s="68">
        <f>'July-23'!O20+'Aug-23'!F20</f>
        <v>831991</v>
      </c>
      <c r="P20" s="68">
        <f>'July-23'!P20+'Aug-23'!G20</f>
        <v>566643</v>
      </c>
      <c r="Q20" s="68">
        <f>'July-23'!Q20+'Aug-23'!H20</f>
        <v>1318</v>
      </c>
      <c r="R20" s="68">
        <f>'July-23'!R20+'Aug-23'!I20</f>
        <v>10047</v>
      </c>
      <c r="S20" s="68">
        <f>'July-23'!S20+'Aug-23'!J20</f>
        <v>411209</v>
      </c>
      <c r="T20" s="64">
        <f>IFERROR(O20/P20-1,"n/a")</f>
        <v>0.46828073407771731</v>
      </c>
      <c r="U20" s="64">
        <f>IFERROR(O20/Q20-1,"n/a")</f>
        <v>630.25265553869497</v>
      </c>
      <c r="V20" s="64">
        <f>IFERROR(O20/R20-1,"n/a")</f>
        <v>81.809893500547432</v>
      </c>
      <c r="W20" s="60">
        <f>IFERROR(O20/S20-1,"n/a")</f>
        <v>1.0232801324873728</v>
      </c>
      <c r="X20" s="68">
        <v>887495</v>
      </c>
      <c r="Y20" s="68">
        <v>17541</v>
      </c>
      <c r="Z20" s="68">
        <v>10046.999999999998</v>
      </c>
      <c r="AA20" s="136">
        <v>585930</v>
      </c>
      <c r="AB20" s="123"/>
      <c r="AC20" s="123"/>
    </row>
    <row r="21" spans="1:29" s="124" customFormat="1" ht="10.5">
      <c r="A21" s="123"/>
      <c r="B21" s="128"/>
      <c r="C21" s="31" t="s">
        <v>112</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80</v>
      </c>
      <c r="G22" s="71">
        <v>60</v>
      </c>
      <c r="H22" s="71">
        <v>24</v>
      </c>
      <c r="I22" s="71">
        <v>0</v>
      </c>
      <c r="J22" s="71">
        <v>69</v>
      </c>
      <c r="K22" s="64">
        <f>IFERROR(F22/G22-1,"n/a")</f>
        <v>0.33333333333333326</v>
      </c>
      <c r="L22" s="64">
        <f t="shared" si="0"/>
        <v>2.3333333333333335</v>
      </c>
      <c r="M22" s="64" t="str">
        <f>IFERROR(F22/I22-1,"n/a")</f>
        <v>n/a</v>
      </c>
      <c r="N22" s="60">
        <f t="shared" si="1"/>
        <v>0.15942028985507251</v>
      </c>
      <c r="O22" s="68">
        <f>'July-23'!O22+'Aug-23'!F22</f>
        <v>857</v>
      </c>
      <c r="P22" s="68">
        <f>'July-23'!P22+'Aug-23'!G22</f>
        <v>459</v>
      </c>
      <c r="Q22" s="68">
        <f>'July-23'!Q22+'Aug-23'!H22</f>
        <v>38</v>
      </c>
      <c r="R22" s="68">
        <f>'July-23'!R22+'Aug-23'!I22</f>
        <v>205</v>
      </c>
      <c r="S22" s="68">
        <f>'July-23'!S22+'Aug-23'!J22</f>
        <v>733</v>
      </c>
      <c r="T22" s="64">
        <f>IFERROR(O22/P22-1,"n/a")</f>
        <v>0.86710239651416132</v>
      </c>
      <c r="U22" s="64">
        <f>IFERROR(O22/Q22-1,"n/a")</f>
        <v>21.55263157894737</v>
      </c>
      <c r="V22" s="64">
        <f>IFERROR(O22/R22-1,"n/a")</f>
        <v>3.1804878048780489</v>
      </c>
      <c r="W22" s="60">
        <f>IFERROR(O22/S22-1,"n/a")</f>
        <v>0.16916780354706695</v>
      </c>
      <c r="X22" s="68">
        <v>895</v>
      </c>
      <c r="Y22" s="68">
        <v>283</v>
      </c>
      <c r="Z22" s="68">
        <v>43</v>
      </c>
      <c r="AA22" s="136">
        <v>827</v>
      </c>
      <c r="AB22" s="123"/>
      <c r="AC22" s="123"/>
    </row>
    <row r="23" spans="1:29" s="124" customFormat="1" ht="10.5">
      <c r="A23" s="123"/>
      <c r="B23" s="128"/>
      <c r="C23" s="33"/>
      <c r="D23" s="26" t="s">
        <v>11</v>
      </c>
      <c r="E23" s="32"/>
      <c r="F23" s="71">
        <v>371804</v>
      </c>
      <c r="G23" s="71">
        <v>239102</v>
      </c>
      <c r="H23" s="71">
        <v>49688</v>
      </c>
      <c r="I23" s="71">
        <v>0</v>
      </c>
      <c r="J23" s="71">
        <v>291759</v>
      </c>
      <c r="K23" s="64">
        <f>IFERROR(F23/G23-1,"n/a")</f>
        <v>0.5550016311030439</v>
      </c>
      <c r="L23" s="64">
        <f t="shared" si="0"/>
        <v>6.4827725004025121</v>
      </c>
      <c r="M23" s="64" t="str">
        <f>IFERROR(F23/I23-1,"n/a")</f>
        <v>n/a</v>
      </c>
      <c r="N23" s="60">
        <f t="shared" si="1"/>
        <v>0.27435314763212104</v>
      </c>
      <c r="O23" s="68">
        <f>'July-23'!O23+'Aug-23'!F23</f>
        <v>2661447</v>
      </c>
      <c r="P23" s="68">
        <f>'July-23'!P23+'Aug-23'!G23</f>
        <v>1061181</v>
      </c>
      <c r="Q23" s="68">
        <f>'July-23'!Q23+'Aug-23'!H23</f>
        <v>78164</v>
      </c>
      <c r="R23" s="68">
        <f>'July-23'!R23+'Aug-23'!I23</f>
        <v>545974</v>
      </c>
      <c r="S23" s="68">
        <f>'July-23'!S23+'Aug-23'!J23</f>
        <v>2261323</v>
      </c>
      <c r="T23" s="64">
        <f>IFERROR(O23/P23-1,"n/a")</f>
        <v>1.5080047607335603</v>
      </c>
      <c r="U23" s="64">
        <f>IFERROR(O23/Q23-1,"n/a")</f>
        <v>33.049524077580472</v>
      </c>
      <c r="V23" s="64">
        <f>IFERROR(O23/R23-1,"n/a")</f>
        <v>3.8746771824299326</v>
      </c>
      <c r="W23" s="60">
        <f>IFERROR(O23/S23-1,"n/a")</f>
        <v>0.17694243591030556</v>
      </c>
      <c r="X23" s="68">
        <v>2165161</v>
      </c>
      <c r="Y23" s="68">
        <v>465109</v>
      </c>
      <c r="Z23" s="68">
        <v>140552</v>
      </c>
      <c r="AA23" s="136">
        <v>2552942</v>
      </c>
      <c r="AB23" s="123"/>
      <c r="AC23" s="123"/>
    </row>
    <row r="24" spans="1:29" s="124" customFormat="1" ht="10.5">
      <c r="A24" s="123"/>
      <c r="B24" s="128"/>
      <c r="C24" s="31" t="s">
        <v>113</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2</v>
      </c>
      <c r="H25" s="71">
        <v>0</v>
      </c>
      <c r="I25" s="71">
        <v>0</v>
      </c>
      <c r="J25" s="71">
        <v>1</v>
      </c>
      <c r="K25" s="64">
        <f>IFERROR(F25/G25-1,"n/a")</f>
        <v>1</v>
      </c>
      <c r="L25" s="64" t="str">
        <f t="shared" si="0"/>
        <v>n/a</v>
      </c>
      <c r="M25" s="64" t="str">
        <f>IFERROR(F25/I25-1,"n/a")</f>
        <v>n/a</v>
      </c>
      <c r="N25" s="60">
        <f t="shared" si="1"/>
        <v>3</v>
      </c>
      <c r="O25" s="68">
        <f>'July-23'!O25+'Aug-23'!F25</f>
        <v>15</v>
      </c>
      <c r="P25" s="68">
        <f>'July-23'!P25+'Aug-23'!G25</f>
        <v>7</v>
      </c>
      <c r="Q25" s="68">
        <f>'July-23'!Q25+'Aug-23'!H25</f>
        <v>0</v>
      </c>
      <c r="R25" s="68">
        <f>'July-23'!R25+'Aug-23'!I25</f>
        <v>0</v>
      </c>
      <c r="S25" s="68">
        <f>'July-23'!S25+'Aug-23'!J25</f>
        <v>12</v>
      </c>
      <c r="T25" s="64">
        <f>IFERROR(O25/P25-1,"n/a")</f>
        <v>1.1428571428571428</v>
      </c>
      <c r="U25" s="64" t="str">
        <f>IFERROR(O25/Q25-1,"n/a")</f>
        <v>n/a</v>
      </c>
      <c r="V25" s="64" t="str">
        <f>IFERROR(O25/R25-1,"n/a")</f>
        <v>n/a</v>
      </c>
      <c r="W25" s="60">
        <f>IFERROR(O25/S25-1,"n/a")</f>
        <v>0.25</v>
      </c>
      <c r="X25" s="68">
        <v>9</v>
      </c>
      <c r="Y25" s="68">
        <v>0</v>
      </c>
      <c r="Z25" s="68">
        <v>0</v>
      </c>
      <c r="AA25" s="136">
        <v>16</v>
      </c>
      <c r="AB25" s="123"/>
      <c r="AC25" s="123"/>
    </row>
    <row r="26" spans="1:29" s="124" customFormat="1" ht="10.5">
      <c r="A26" s="123"/>
      <c r="B26" s="128"/>
      <c r="C26" s="33"/>
      <c r="D26" s="26" t="s">
        <v>11</v>
      </c>
      <c r="E26" s="32"/>
      <c r="F26" s="71">
        <v>6619</v>
      </c>
      <c r="G26" s="71">
        <v>2336</v>
      </c>
      <c r="H26" s="71">
        <v>0</v>
      </c>
      <c r="I26" s="71">
        <v>0</v>
      </c>
      <c r="J26" s="71">
        <v>1298</v>
      </c>
      <c r="K26" s="64">
        <f>IFERROR(F26/G26-1,"n/a")</f>
        <v>1.8334760273972601</v>
      </c>
      <c r="L26" s="64" t="str">
        <f t="shared" si="0"/>
        <v>n/a</v>
      </c>
      <c r="M26" s="64" t="str">
        <f>IFERROR(F26/I26-1,"n/a")</f>
        <v>n/a</v>
      </c>
      <c r="N26" s="60">
        <f t="shared" si="1"/>
        <v>4.0993836671802777</v>
      </c>
      <c r="O26" s="68">
        <f>'July-23'!O26+'Aug-23'!F26</f>
        <v>26394</v>
      </c>
      <c r="P26" s="68">
        <f>'July-23'!P26+'Aug-23'!G26</f>
        <v>11013</v>
      </c>
      <c r="Q26" s="68">
        <f>'July-23'!Q26+'Aug-23'!H26</f>
        <v>0</v>
      </c>
      <c r="R26" s="68">
        <f>'July-23'!R26+'Aug-23'!I26</f>
        <v>0</v>
      </c>
      <c r="S26" s="68">
        <f>'July-23'!S26+'Aug-23'!J26</f>
        <v>15048</v>
      </c>
      <c r="T26" s="64">
        <f>IFERROR(O26/P26-1,"n/a")</f>
        <v>1.3966221737946065</v>
      </c>
      <c r="U26" s="64" t="str">
        <f>IFERROR(O26/Q26-1,"n/a")</f>
        <v>n/a</v>
      </c>
      <c r="V26" s="64" t="str">
        <f>IFERROR(O26/R26-1,"n/a")</f>
        <v>n/a</v>
      </c>
      <c r="W26" s="60">
        <f>IFERROR(O26/S26-1,"n/a")</f>
        <v>0.75398724082934598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349</v>
      </c>
      <c r="G27" s="75">
        <f t="shared" si="2"/>
        <v>310</v>
      </c>
      <c r="H27" s="75">
        <f t="shared" si="2"/>
        <v>107</v>
      </c>
      <c r="I27" s="75">
        <f t="shared" si="2"/>
        <v>4</v>
      </c>
      <c r="J27" s="75">
        <f t="shared" si="2"/>
        <v>268</v>
      </c>
      <c r="K27" s="66">
        <f>IFERROR(F27/G27-1,"n/a")</f>
        <v>0.12580645161290316</v>
      </c>
      <c r="L27" s="66">
        <f t="shared" si="0"/>
        <v>2.2616822429906542</v>
      </c>
      <c r="M27" s="66">
        <f>IFERROR(F27/I27-1,"n/a")</f>
        <v>86.25</v>
      </c>
      <c r="N27" s="62">
        <f t="shared" si="1"/>
        <v>0.30223880597014929</v>
      </c>
      <c r="O27" s="75">
        <f t="shared" ref="O27:S28" si="3">O13+O16+O19+O22+O25</f>
        <v>2730</v>
      </c>
      <c r="P27" s="75">
        <f t="shared" si="3"/>
        <v>2242</v>
      </c>
      <c r="Q27" s="75">
        <f t="shared" si="3"/>
        <v>228</v>
      </c>
      <c r="R27" s="75">
        <f t="shared" si="3"/>
        <v>775</v>
      </c>
      <c r="S27" s="75">
        <f t="shared" si="3"/>
        <v>2300</v>
      </c>
      <c r="T27" s="66">
        <f>IFERROR(O27/P27-1,"n/a")</f>
        <v>0.21766280107047287</v>
      </c>
      <c r="U27" s="66">
        <f>IFERROR(O27/Q27-1,"n/a")</f>
        <v>10.973684210526315</v>
      </c>
      <c r="V27" s="66">
        <f>IFERROR(O27/R27-1,"n/a")</f>
        <v>2.5225806451612902</v>
      </c>
      <c r="W27" s="62">
        <f>IFERROR(O27/S27-1,"n/a")</f>
        <v>0.18695652173913047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1250698</v>
      </c>
      <c r="G28" s="76">
        <f t="shared" si="2"/>
        <v>889236</v>
      </c>
      <c r="H28" s="76">
        <f t="shared" si="2"/>
        <v>165520</v>
      </c>
      <c r="I28" s="76">
        <f t="shared" si="2"/>
        <v>2541</v>
      </c>
      <c r="J28" s="76">
        <f t="shared" si="2"/>
        <v>925256</v>
      </c>
      <c r="K28" s="67">
        <f>IFERROR(F28/G28-1,"n/a")</f>
        <v>0.40648601721027933</v>
      </c>
      <c r="L28" s="67">
        <f t="shared" si="0"/>
        <v>6.5561744804253266</v>
      </c>
      <c r="M28" s="67">
        <f>IFERROR(F28/I28-1,"n/a")</f>
        <v>491.20700511609601</v>
      </c>
      <c r="N28" s="63">
        <f t="shared" si="1"/>
        <v>0.35173184502451216</v>
      </c>
      <c r="O28" s="76">
        <f t="shared" si="3"/>
        <v>8101250</v>
      </c>
      <c r="P28" s="76">
        <f t="shared" si="3"/>
        <v>4315164</v>
      </c>
      <c r="Q28" s="76">
        <f t="shared" si="3"/>
        <v>328007</v>
      </c>
      <c r="R28" s="76">
        <f t="shared" si="3"/>
        <v>1692559</v>
      </c>
      <c r="S28" s="76">
        <f t="shared" si="3"/>
        <v>6709299</v>
      </c>
      <c r="T28" s="67">
        <f>IFERROR(O28/P28-1,"n/a")</f>
        <v>0.87739098676203264</v>
      </c>
      <c r="U28" s="67">
        <f>IFERROR(O28/Q28-1,"n/a")</f>
        <v>23.698405826704917</v>
      </c>
      <c r="V28" s="67">
        <f>IFERROR(O28/R28-1,"n/a")</f>
        <v>3.7863914935904743</v>
      </c>
      <c r="W28" s="63">
        <f>IFERROR(O28/S28-1,"n/a")</f>
        <v>0.20746593645625278</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4" t="str">
        <f>F9</f>
        <v>August</v>
      </c>
      <c r="G33" s="144"/>
      <c r="H33" s="144"/>
      <c r="I33" s="144"/>
      <c r="J33" s="144"/>
      <c r="K33" s="144"/>
      <c r="L33" s="144"/>
      <c r="M33" s="144"/>
      <c r="N33" s="145"/>
      <c r="O33" s="148" t="str">
        <f>"April to "&amp;D4&amp;" (YTD)"</f>
        <v>April to August (YTD)</v>
      </c>
      <c r="P33" s="149"/>
      <c r="Q33" s="149"/>
      <c r="R33" s="149"/>
      <c r="S33" s="149"/>
      <c r="T33" s="149"/>
      <c r="U33" s="149"/>
      <c r="V33" s="149"/>
      <c r="W33" s="150"/>
      <c r="X33" s="146" t="s">
        <v>58</v>
      </c>
      <c r="Y33" s="144"/>
      <c r="Z33" s="144"/>
      <c r="AA33" s="147"/>
    </row>
    <row r="34" spans="1:29" s="124" customFormat="1" ht="10.5">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123"/>
    </row>
    <row r="36" spans="1:29" s="124" customFormat="1" ht="10.5">
      <c r="A36" s="123"/>
      <c r="B36" s="123"/>
      <c r="C36" s="31" t="s">
        <v>109</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99</v>
      </c>
      <c r="G37" s="74">
        <f t="shared" si="5"/>
        <v>81</v>
      </c>
      <c r="H37" s="74">
        <f t="shared" si="5"/>
        <v>51</v>
      </c>
      <c r="I37" s="74">
        <f t="shared" si="5"/>
        <v>0</v>
      </c>
      <c r="J37" s="74">
        <f t="shared" si="5"/>
        <v>97</v>
      </c>
      <c r="K37" s="64">
        <f>IFERROR(F37/G37-1,"n/a")</f>
        <v>0.22222222222222232</v>
      </c>
      <c r="L37" s="64">
        <f>IFERROR(F37/H37-1,"n/a")</f>
        <v>0.94117647058823528</v>
      </c>
      <c r="M37" s="64" t="str">
        <f>IFERROR(F37/I37-1,"n/a")</f>
        <v>n/a</v>
      </c>
      <c r="N37" s="60">
        <f>IFERROR(F37/J37-1,"n/a")</f>
        <v>2.0618556701030855E-2</v>
      </c>
      <c r="O37" s="74">
        <f>'July-23'!O37+'Aug-23'!F37</f>
        <v>527</v>
      </c>
      <c r="P37" s="74">
        <f>'July-23'!P37+'Aug-23'!G37</f>
        <v>467</v>
      </c>
      <c r="Q37" s="74">
        <f>'July-23'!Q37+'Aug-23'!H37</f>
        <v>79</v>
      </c>
      <c r="R37" s="74">
        <f>'July-23'!R37+'Aug-23'!I37</f>
        <v>42</v>
      </c>
      <c r="S37" s="74">
        <f>'July-23'!S37+'Aug-23'!J37</f>
        <v>507</v>
      </c>
      <c r="T37" s="120">
        <f>IFERROR(O37/P37-1,"n/a")</f>
        <v>0.12847965738758038</v>
      </c>
      <c r="U37" s="120">
        <f>IFERROR(O37/Q37-1,"n/a")</f>
        <v>5.6708860759493671</v>
      </c>
      <c r="V37" s="120">
        <f>IFERROR(O37/R37-1,"n/a")</f>
        <v>11.547619047619047</v>
      </c>
      <c r="W37" s="121">
        <f>IFERROR(O37/S37-1,"n/a")</f>
        <v>3.9447731755424043E-2</v>
      </c>
      <c r="X37" s="89">
        <v>1486</v>
      </c>
      <c r="Y37" s="89">
        <v>1052</v>
      </c>
      <c r="Z37" s="70">
        <v>551</v>
      </c>
      <c r="AA37" s="78">
        <v>1584</v>
      </c>
      <c r="AC37" s="123"/>
    </row>
    <row r="38" spans="1:29" s="124" customFormat="1" ht="10.5">
      <c r="A38" s="123"/>
      <c r="B38" s="123"/>
      <c r="C38" s="33"/>
      <c r="D38" s="26" t="s">
        <v>11</v>
      </c>
      <c r="E38" s="32"/>
      <c r="F38" s="74">
        <f t="shared" si="5"/>
        <v>375428</v>
      </c>
      <c r="G38" s="74">
        <f t="shared" si="5"/>
        <v>278520</v>
      </c>
      <c r="H38" s="74">
        <f t="shared" si="5"/>
        <v>66591</v>
      </c>
      <c r="I38" s="74">
        <f t="shared" si="5"/>
        <v>0</v>
      </c>
      <c r="J38" s="74">
        <f t="shared" si="5"/>
        <v>325246</v>
      </c>
      <c r="K38" s="64">
        <f>IFERROR(F38/G38-1,"n/a")</f>
        <v>0.34793910670687911</v>
      </c>
      <c r="L38" s="64">
        <f>IFERROR(F38/H38-1,"n/a")</f>
        <v>4.6378189244792836</v>
      </c>
      <c r="M38" s="64" t="str">
        <f>IFERROR(F38/I38-1,"n/a")</f>
        <v>n/a</v>
      </c>
      <c r="N38" s="60">
        <f>IFERROR(F38/J38-1,"n/a")</f>
        <v>0.15428936866248932</v>
      </c>
      <c r="O38" s="74">
        <f>'July-23'!O38+'Aug-23'!F38</f>
        <v>1934710</v>
      </c>
      <c r="P38" s="74">
        <f>'July-23'!P38+'Aug-23'!G38</f>
        <v>1338366</v>
      </c>
      <c r="Q38" s="74">
        <f>'July-23'!Q38+'Aug-23'!H38</f>
        <v>97505</v>
      </c>
      <c r="R38" s="74">
        <f>'July-23'!R38+'Aug-23'!I38</f>
        <v>0</v>
      </c>
      <c r="S38" s="74">
        <f>'July-23'!S38+'Aug-23'!J38</f>
        <v>1657861</v>
      </c>
      <c r="T38" s="120">
        <f>IFERROR(O38/P38-1,"n/a")</f>
        <v>0.44557617273600791</v>
      </c>
      <c r="U38" s="120">
        <f>IFERROR(O38/Q38-1,"n/a")</f>
        <v>18.842161940413312</v>
      </c>
      <c r="V38" s="120" t="str">
        <f>IFERROR(O38/R38-1,"n/a")</f>
        <v>n/a</v>
      </c>
      <c r="W38" s="121">
        <f>IFERROR(O38/S38-1,"n/a")</f>
        <v>0.16699168386251917</v>
      </c>
      <c r="X38" s="89">
        <v>4370939</v>
      </c>
      <c r="Y38" s="89">
        <v>1527970</v>
      </c>
      <c r="Z38" s="84">
        <v>1092884</v>
      </c>
      <c r="AA38" s="78">
        <v>4234259</v>
      </c>
      <c r="AC38" s="123"/>
    </row>
    <row r="39" spans="1:29" s="124" customFormat="1" ht="10.5">
      <c r="A39" s="123"/>
      <c r="B39" s="123"/>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71</v>
      </c>
      <c r="G40" s="74">
        <f t="shared" si="6"/>
        <v>63</v>
      </c>
      <c r="H40" s="74">
        <f t="shared" si="6"/>
        <v>29</v>
      </c>
      <c r="I40" s="74">
        <f t="shared" si="6"/>
        <v>2</v>
      </c>
      <c r="J40" s="74">
        <f t="shared" si="6"/>
        <v>58</v>
      </c>
      <c r="K40" s="64">
        <f>IFERROR(F40/G40-1,"n/a")</f>
        <v>0.12698412698412698</v>
      </c>
      <c r="L40" s="64">
        <f>IFERROR(F40/H40-1,"n/a")</f>
        <v>1.4482758620689653</v>
      </c>
      <c r="M40" s="64">
        <f>IFERROR(F40/I40-1,"n/a")</f>
        <v>34.5</v>
      </c>
      <c r="N40" s="60">
        <f>IFERROR(F40/J40-1,"n/a")</f>
        <v>0.22413793103448265</v>
      </c>
      <c r="O40" s="74">
        <f>'July-23'!O40+'Aug-23'!F40</f>
        <v>330</v>
      </c>
      <c r="P40" s="74">
        <f>'July-23'!P40+'Aug-23'!G40</f>
        <v>322</v>
      </c>
      <c r="Q40" s="74">
        <f>'July-23'!Q40+'Aug-23'!H40</f>
        <v>90</v>
      </c>
      <c r="R40" s="74">
        <f>'July-23'!R40+'Aug-23'!I40</f>
        <v>2</v>
      </c>
      <c r="S40" s="74">
        <f>'July-23'!S40+'Aug-23'!J40</f>
        <v>310</v>
      </c>
      <c r="T40" s="120">
        <f>IFERROR(O40/P40-1,"n/a")</f>
        <v>2.4844720496894457E-2</v>
      </c>
      <c r="U40" s="120">
        <f>IFERROR(O40/Q40-1,"n/a")</f>
        <v>2.6666666666666665</v>
      </c>
      <c r="V40" s="120">
        <f>IFERROR(O40/R40-1,"n/a")</f>
        <v>164</v>
      </c>
      <c r="W40" s="121">
        <f>IFERROR(O40/S40-1,"n/a")</f>
        <v>6.4516129032258007E-2</v>
      </c>
      <c r="X40" s="89">
        <v>563</v>
      </c>
      <c r="Y40" s="89">
        <v>226</v>
      </c>
      <c r="Z40" s="70">
        <v>66</v>
      </c>
      <c r="AA40" s="78">
        <v>573</v>
      </c>
      <c r="AC40" s="123"/>
    </row>
    <row r="41" spans="1:29" s="124" customFormat="1" ht="10.5">
      <c r="A41" s="123"/>
      <c r="B41" s="123"/>
      <c r="C41" s="33"/>
      <c r="D41" s="26" t="s">
        <v>11</v>
      </c>
      <c r="E41" s="32"/>
      <c r="F41" s="74">
        <f t="shared" si="6"/>
        <v>262517</v>
      </c>
      <c r="G41" s="74">
        <f t="shared" si="6"/>
        <v>183659</v>
      </c>
      <c r="H41" s="74">
        <f t="shared" si="6"/>
        <v>48391</v>
      </c>
      <c r="I41" s="74">
        <f t="shared" si="6"/>
        <v>2541</v>
      </c>
      <c r="J41" s="74">
        <f t="shared" si="6"/>
        <v>180130</v>
      </c>
      <c r="K41" s="64">
        <f>IFERROR(F41/G41-1,"n/a")</f>
        <v>0.42937182495821058</v>
      </c>
      <c r="L41" s="64">
        <f>IFERROR(F41/H41-1,"n/a")</f>
        <v>4.4249137236262941</v>
      </c>
      <c r="M41" s="64">
        <f>IFERROR(F41/I41-1,"n/a")</f>
        <v>102.3124754033845</v>
      </c>
      <c r="N41" s="60">
        <f>IFERROR(F41/J41-1,"n/a")</f>
        <v>0.45737522900127692</v>
      </c>
      <c r="O41" s="74">
        <f>'July-23'!O41+'Aug-23'!F41</f>
        <v>1025469</v>
      </c>
      <c r="P41" s="74">
        <f>'July-23'!P41+'Aug-23'!G41</f>
        <v>541795</v>
      </c>
      <c r="Q41" s="74">
        <f>'July-23'!Q41+'Aug-23'!H41</f>
        <v>140917</v>
      </c>
      <c r="R41" s="74">
        <f>'July-23'!R41+'Aug-23'!I41</f>
        <v>2541</v>
      </c>
      <c r="S41" s="74">
        <f>'July-23'!S41+'Aug-23'!J41</f>
        <v>832380</v>
      </c>
      <c r="T41" s="120">
        <f>IFERROR(O41/P41-1,"n/a")</f>
        <v>0.89272510820513284</v>
      </c>
      <c r="U41" s="120">
        <f>IFERROR(O41/Q41-1,"n/a")</f>
        <v>6.2771134781467106</v>
      </c>
      <c r="V41" s="120">
        <f>IFERROR(O41/R41-1,"n/a")</f>
        <v>402.56906729634005</v>
      </c>
      <c r="W41" s="121">
        <f>IFERROR(O41/S41-1,"n/a")</f>
        <v>0.23197217616953791</v>
      </c>
      <c r="X41" s="89">
        <v>1012510</v>
      </c>
      <c r="Y41" s="89">
        <v>327926</v>
      </c>
      <c r="Z41" s="84">
        <v>80778</v>
      </c>
      <c r="AA41" s="78">
        <v>1361671</v>
      </c>
      <c r="AC41" s="123"/>
    </row>
    <row r="42" spans="1:29" s="124" customFormat="1" ht="10.5">
      <c r="A42" s="123"/>
      <c r="B42" s="123"/>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95</v>
      </c>
      <c r="G43" s="74">
        <f t="shared" si="7"/>
        <v>104</v>
      </c>
      <c r="H43" s="74">
        <f t="shared" si="7"/>
        <v>3</v>
      </c>
      <c r="I43" s="74">
        <f t="shared" si="7"/>
        <v>2</v>
      </c>
      <c r="J43" s="74">
        <f t="shared" si="7"/>
        <v>43</v>
      </c>
      <c r="K43" s="64">
        <f>IFERROR(F43/G43-1,"n/a")</f>
        <v>-8.6538461538461564E-2</v>
      </c>
      <c r="L43" s="64">
        <f>IFERROR(F43/H43-1,"n/a")</f>
        <v>30.666666666666668</v>
      </c>
      <c r="M43" s="64">
        <f>IFERROR(F43/I43-1,"n/a")</f>
        <v>46.5</v>
      </c>
      <c r="N43" s="60">
        <f>IFERROR(F43/J43-1,"n/a")</f>
        <v>1.2093023255813953</v>
      </c>
      <c r="O43" s="74">
        <f>'July-23'!O43+'Aug-23'!F43</f>
        <v>421</v>
      </c>
      <c r="P43" s="74">
        <f>'July-23'!P43+'Aug-23'!G43</f>
        <v>409</v>
      </c>
      <c r="Q43" s="74">
        <f>'July-23'!Q43+'Aug-23'!H43</f>
        <v>9</v>
      </c>
      <c r="R43" s="74">
        <f>'July-23'!R43+'Aug-23'!I43</f>
        <v>4</v>
      </c>
      <c r="S43" s="74">
        <f>'July-23'!S43+'Aug-23'!J43</f>
        <v>193</v>
      </c>
      <c r="T43" s="120">
        <f>IFERROR(O43/P43-1,"n/a")</f>
        <v>2.9339853300733409E-2</v>
      </c>
      <c r="U43" s="120">
        <f>IFERROR(O43/Q43-1,"n/a")</f>
        <v>45.777777777777779</v>
      </c>
      <c r="V43" s="120">
        <f>IFERROR(O43/R43-1,"n/a")</f>
        <v>104.25</v>
      </c>
      <c r="W43" s="121">
        <f>IFERROR(O43/S43-1,"n/a")</f>
        <v>1.1813471502590676</v>
      </c>
      <c r="X43" s="89">
        <v>669</v>
      </c>
      <c r="Y43" s="89">
        <v>59</v>
      </c>
      <c r="Z43" s="70">
        <v>9</v>
      </c>
      <c r="AA43" s="78">
        <v>287</v>
      </c>
      <c r="AC43" s="123"/>
    </row>
    <row r="44" spans="1:29" s="124" customFormat="1" ht="10.5">
      <c r="A44" s="123"/>
      <c r="B44" s="123"/>
      <c r="C44" s="33"/>
      <c r="D44" s="26" t="s">
        <v>11</v>
      </c>
      <c r="E44" s="32"/>
      <c r="F44" s="74">
        <f t="shared" si="7"/>
        <v>234330</v>
      </c>
      <c r="G44" s="74">
        <f t="shared" si="7"/>
        <v>185619</v>
      </c>
      <c r="H44" s="74">
        <f t="shared" si="7"/>
        <v>850</v>
      </c>
      <c r="I44" s="74">
        <f t="shared" si="7"/>
        <v>0</v>
      </c>
      <c r="J44" s="74">
        <f t="shared" si="7"/>
        <v>126823</v>
      </c>
      <c r="K44" s="64">
        <f>IFERROR(F44/G44-1,"n/a")</f>
        <v>0.26242464402889798</v>
      </c>
      <c r="L44" s="64">
        <f>IFERROR(F44/H44-1,"n/a")</f>
        <v>274.68235294117648</v>
      </c>
      <c r="M44" s="64" t="str">
        <f>IFERROR(F44/I44-1,"n/a")</f>
        <v>n/a</v>
      </c>
      <c r="N44" s="60">
        <f>IFERROR(F44/J44-1,"n/a")</f>
        <v>0.847693241762141</v>
      </c>
      <c r="O44" s="74">
        <f>'July-23'!O44+'Aug-23'!F44</f>
        <v>811145</v>
      </c>
      <c r="P44" s="74">
        <f>'July-23'!P44+'Aug-23'!G44</f>
        <v>563558</v>
      </c>
      <c r="Q44" s="74">
        <f>'July-23'!Q44+'Aug-23'!H44</f>
        <v>1318</v>
      </c>
      <c r="R44" s="74">
        <f>'July-23'!R44+'Aug-23'!I44</f>
        <v>8294</v>
      </c>
      <c r="S44" s="74">
        <f>'July-23'!S44+'Aug-23'!J44</f>
        <v>404725</v>
      </c>
      <c r="T44" s="120">
        <f>IFERROR(O44/P44-1,"n/a")</f>
        <v>0.43932833887550182</v>
      </c>
      <c r="U44" s="120">
        <f>IFERROR(O44/Q44-1,"n/a")</f>
        <v>614.43626707132023</v>
      </c>
      <c r="V44" s="120">
        <f>IFERROR(O44/R44-1,"n/a")</f>
        <v>96.799011333494093</v>
      </c>
      <c r="W44" s="121">
        <f>IFERROR(O44/S44-1,"n/a")</f>
        <v>1.0041880289085183</v>
      </c>
      <c r="X44" s="82">
        <v>905256</v>
      </c>
      <c r="Y44" s="82">
        <v>20626</v>
      </c>
      <c r="Z44" s="84">
        <v>10047</v>
      </c>
      <c r="AA44" s="78">
        <v>581199</v>
      </c>
      <c r="AC44" s="123"/>
    </row>
    <row r="45" spans="1:29" s="124" customFormat="1" ht="10.5">
      <c r="A45" s="123"/>
      <c r="B45" s="123"/>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80</v>
      </c>
      <c r="G46" s="74">
        <f t="shared" si="8"/>
        <v>60</v>
      </c>
      <c r="H46" s="74">
        <f t="shared" si="8"/>
        <v>24</v>
      </c>
      <c r="I46" s="74">
        <f t="shared" si="8"/>
        <v>0</v>
      </c>
      <c r="J46" s="74">
        <f t="shared" si="8"/>
        <v>69</v>
      </c>
      <c r="K46" s="64">
        <f>IFERROR(F46/G46-1,"n/a")</f>
        <v>0.33333333333333326</v>
      </c>
      <c r="L46" s="64">
        <f>IFERROR(F46/H46-1,"n/a")</f>
        <v>2.3333333333333335</v>
      </c>
      <c r="M46" s="64" t="str">
        <f>IFERROR(F46/I46-1,"n/a")</f>
        <v>n/a</v>
      </c>
      <c r="N46" s="60">
        <f>IFERROR(F46/J46-1,"n/a")</f>
        <v>0.15942028985507251</v>
      </c>
      <c r="O46" s="74">
        <f>'July-23'!O46+'Aug-23'!F46</f>
        <v>570</v>
      </c>
      <c r="P46" s="74">
        <f>'July-23'!P46+'Aug-23'!G46</f>
        <v>406</v>
      </c>
      <c r="Q46" s="74">
        <f>'July-23'!Q46+'Aug-23'!H46</f>
        <v>38</v>
      </c>
      <c r="R46" s="74">
        <f>'July-23'!R46+'Aug-23'!I46</f>
        <v>0</v>
      </c>
      <c r="S46" s="74">
        <f>'July-23'!S46+'Aug-23'!J46</f>
        <v>410</v>
      </c>
      <c r="T46" s="120">
        <f>IFERROR(O46/P46-1,"n/a")</f>
        <v>0.40394088669950734</v>
      </c>
      <c r="U46" s="120">
        <f>IFERROR(O46/Q46-1,"n/a")</f>
        <v>14</v>
      </c>
      <c r="V46" s="120" t="str">
        <f>IFERROR(O46/R46-1,"n/a")</f>
        <v>n/a</v>
      </c>
      <c r="W46" s="121">
        <f>IFERROR(O46/S46-1,"n/a")</f>
        <v>0.39024390243902429</v>
      </c>
      <c r="X46" s="89">
        <v>1129</v>
      </c>
      <c r="Y46" s="89">
        <v>336</v>
      </c>
      <c r="Z46" s="84">
        <v>43</v>
      </c>
      <c r="AA46" s="78">
        <v>781</v>
      </c>
      <c r="AC46" s="123"/>
    </row>
    <row r="47" spans="1:29" s="124" customFormat="1" ht="10.5">
      <c r="A47" s="123"/>
      <c r="B47" s="123"/>
      <c r="C47" s="33"/>
      <c r="D47" s="26" t="s">
        <v>11</v>
      </c>
      <c r="E47" s="32"/>
      <c r="F47" s="74">
        <f t="shared" si="8"/>
        <v>371804</v>
      </c>
      <c r="G47" s="74">
        <f t="shared" si="8"/>
        <v>239102</v>
      </c>
      <c r="H47" s="74">
        <f t="shared" si="8"/>
        <v>49688</v>
      </c>
      <c r="I47" s="74">
        <f t="shared" si="8"/>
        <v>0</v>
      </c>
      <c r="J47" s="74">
        <f t="shared" si="8"/>
        <v>291759</v>
      </c>
      <c r="K47" s="64">
        <f>IFERROR(F47/G47-1,"n/a")</f>
        <v>0.5550016311030439</v>
      </c>
      <c r="L47" s="64">
        <f>IFERROR(F47/H47-1,"n/a")</f>
        <v>6.4827725004025121</v>
      </c>
      <c r="M47" s="64" t="str">
        <f>IFERROR(F47/I47-1,"n/a")</f>
        <v>n/a</v>
      </c>
      <c r="N47" s="60">
        <f>IFERROR(F47/J47-1,"n/a")</f>
        <v>0.27435314763212104</v>
      </c>
      <c r="O47" s="74">
        <f>'July-23'!O47+'Aug-23'!F47</f>
        <v>1825173</v>
      </c>
      <c r="P47" s="74">
        <f>'July-23'!P47+'Aug-23'!G47</f>
        <v>992727</v>
      </c>
      <c r="Q47" s="74">
        <f>'July-23'!Q47+'Aug-23'!H47</f>
        <v>78164</v>
      </c>
      <c r="R47" s="74">
        <f>'July-23'!R47+'Aug-23'!I47</f>
        <v>0</v>
      </c>
      <c r="S47" s="74">
        <f>'July-23'!S47+'Aug-23'!J47</f>
        <v>1341508</v>
      </c>
      <c r="T47" s="120">
        <f>IFERROR(O47/P47-1,"n/a")</f>
        <v>0.83854473586393841</v>
      </c>
      <c r="U47" s="120">
        <f>IFERROR(O47/Q47-1,"n/a")</f>
        <v>22.35055780154547</v>
      </c>
      <c r="V47" s="120" t="str">
        <f>IFERROR(O47/R47-1,"n/a")</f>
        <v>n/a</v>
      </c>
      <c r="W47" s="121">
        <f>IFERROR(O47/S47-1,"n/a")</f>
        <v>0.36053828974557001</v>
      </c>
      <c r="X47" s="82">
        <v>2932981</v>
      </c>
      <c r="Y47" s="82">
        <v>533563</v>
      </c>
      <c r="Z47" s="84">
        <v>140552</v>
      </c>
      <c r="AA47" s="78">
        <v>2441594</v>
      </c>
      <c r="AC47" s="123"/>
    </row>
    <row r="48" spans="1:29" s="124" customFormat="1" ht="10.5">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2</v>
      </c>
      <c r="H49" s="74">
        <f t="shared" si="9"/>
        <v>0</v>
      </c>
      <c r="I49" s="74">
        <f t="shared" si="9"/>
        <v>0</v>
      </c>
      <c r="J49" s="74">
        <f t="shared" si="9"/>
        <v>1</v>
      </c>
      <c r="K49" s="64">
        <f>IFERROR(F49/G49-1,"n/a")</f>
        <v>1</v>
      </c>
      <c r="L49" s="64" t="str">
        <f>IFERROR(F49/H49-1,"n/a")</f>
        <v>n/a</v>
      </c>
      <c r="M49" s="64" t="str">
        <f>IFERROR(F49/I49-1,"n/a")</f>
        <v>n/a</v>
      </c>
      <c r="N49" s="60">
        <f>IFERROR(F49/J49-1,"n/a")</f>
        <v>3</v>
      </c>
      <c r="O49" s="74">
        <f>'July-23'!O49+'Aug-23'!F49</f>
        <v>15</v>
      </c>
      <c r="P49" s="74">
        <f>'July-23'!P49+'Aug-23'!G49</f>
        <v>7</v>
      </c>
      <c r="Q49" s="74">
        <f>'July-23'!Q49+'Aug-23'!H49</f>
        <v>0</v>
      </c>
      <c r="R49" s="74">
        <f>'July-23'!R49+'Aug-23'!I49</f>
        <v>0</v>
      </c>
      <c r="S49" s="74">
        <f>'July-23'!S49+'Aug-23'!J49</f>
        <v>12</v>
      </c>
      <c r="T49" s="120">
        <f>IFERROR(O49/P49-1,"n/a")</f>
        <v>1.1428571428571428</v>
      </c>
      <c r="U49" s="120" t="str">
        <f>IFERROR(O49/Q49-1,"n/a")</f>
        <v>n/a</v>
      </c>
      <c r="V49" s="120" t="str">
        <f>IFERROR(O49/R49-1,"n/a")</f>
        <v>n/a</v>
      </c>
      <c r="W49" s="121">
        <f>IFERROR(O49/S49-1,"n/a")</f>
        <v>0.25</v>
      </c>
      <c r="X49" s="89">
        <v>9</v>
      </c>
      <c r="Y49" s="68">
        <v>0</v>
      </c>
      <c r="Z49" s="68">
        <v>0</v>
      </c>
      <c r="AA49" s="78">
        <v>16</v>
      </c>
      <c r="AC49" s="123"/>
    </row>
    <row r="50" spans="3:29" s="124" customFormat="1" ht="10.5">
      <c r="C50" s="33"/>
      <c r="D50" s="26" t="s">
        <v>11</v>
      </c>
      <c r="E50" s="32"/>
      <c r="F50" s="74">
        <f t="shared" si="9"/>
        <v>6619</v>
      </c>
      <c r="G50" s="74">
        <f t="shared" si="9"/>
        <v>2336</v>
      </c>
      <c r="H50" s="74">
        <f t="shared" si="9"/>
        <v>0</v>
      </c>
      <c r="I50" s="74">
        <f t="shared" si="9"/>
        <v>0</v>
      </c>
      <c r="J50" s="74">
        <f t="shared" si="9"/>
        <v>1298</v>
      </c>
      <c r="K50" s="64">
        <f>IFERROR(F50/G50-1,"n/a")</f>
        <v>1.8334760273972601</v>
      </c>
      <c r="L50" s="64" t="str">
        <f>IFERROR(F50/H50-1,"n/a")</f>
        <v>n/a</v>
      </c>
      <c r="M50" s="64" t="str">
        <f>IFERROR(F50/I50-1,"n/a")</f>
        <v>n/a</v>
      </c>
      <c r="N50" s="60">
        <f>IFERROR(F50/J50-1,"n/a")</f>
        <v>4.0993836671802777</v>
      </c>
      <c r="O50" s="74">
        <f>'July-23'!O50+'Aug-23'!F50</f>
        <v>26394</v>
      </c>
      <c r="P50" s="74">
        <f>'July-23'!P50+'Aug-23'!G50</f>
        <v>11013</v>
      </c>
      <c r="Q50" s="74">
        <f>'July-23'!Q50+'Aug-23'!H50</f>
        <v>0</v>
      </c>
      <c r="R50" s="74">
        <f>'July-23'!R50+'Aug-23'!I50</f>
        <v>0</v>
      </c>
      <c r="S50" s="74">
        <f>'July-23'!S50+'Aug-23'!J50</f>
        <v>15048</v>
      </c>
      <c r="T50" s="120">
        <f>IFERROR(O50/P50-1,"n/a")</f>
        <v>1.3966221737946065</v>
      </c>
      <c r="U50" s="120" t="str">
        <f>IFERROR(O50/Q50-1,"n/a")</f>
        <v>n/a</v>
      </c>
      <c r="V50" s="120" t="str">
        <f>IFERROR(O50/R50-1,"n/a")</f>
        <v>n/a</v>
      </c>
      <c r="W50" s="121">
        <f>IFERROR(O50/S50-1,"n/a")</f>
        <v>0.75398724082934598</v>
      </c>
      <c r="X50" s="82">
        <v>15637</v>
      </c>
      <c r="Y50" s="68">
        <v>0</v>
      </c>
      <c r="Z50" s="68">
        <v>0</v>
      </c>
      <c r="AA50" s="78">
        <v>20248</v>
      </c>
      <c r="AC50" s="123"/>
    </row>
    <row r="51" spans="3:29" s="124" customFormat="1" ht="10.9" thickBot="1">
      <c r="C51" s="35" t="s">
        <v>12</v>
      </c>
      <c r="D51" s="36"/>
      <c r="E51" s="37"/>
      <c r="F51" s="75">
        <f>F37+F40+F43+F46+F49</f>
        <v>349</v>
      </c>
      <c r="G51" s="75">
        <f t="shared" ref="G51:J52" si="10">G37+G40+G43+G46+G49</f>
        <v>310</v>
      </c>
      <c r="H51" s="75">
        <f t="shared" si="10"/>
        <v>107</v>
      </c>
      <c r="I51" s="75">
        <f t="shared" si="10"/>
        <v>4</v>
      </c>
      <c r="J51" s="75">
        <f t="shared" si="10"/>
        <v>268</v>
      </c>
      <c r="K51" s="66">
        <f>IFERROR(F51/G51-1,"n/a")</f>
        <v>0.12580645161290316</v>
      </c>
      <c r="L51" s="66">
        <f>IFERROR(F51/H51-1,"n/a")</f>
        <v>2.2616822429906542</v>
      </c>
      <c r="M51" s="66">
        <f>IFERROR(F51/I51-1,"n/a")</f>
        <v>86.25</v>
      </c>
      <c r="N51" s="62">
        <f>IFERROR(F51/J51-1,"n/a")</f>
        <v>0.30223880597014929</v>
      </c>
      <c r="O51" s="75">
        <f t="shared" ref="O51:S52" si="11">O37+O40+O43+O46+O49</f>
        <v>1863</v>
      </c>
      <c r="P51" s="75">
        <f t="shared" si="11"/>
        <v>1611</v>
      </c>
      <c r="Q51" s="75">
        <f t="shared" si="11"/>
        <v>216</v>
      </c>
      <c r="R51" s="75">
        <f t="shared" si="11"/>
        <v>48</v>
      </c>
      <c r="S51" s="75">
        <f t="shared" si="11"/>
        <v>1432</v>
      </c>
      <c r="T51" s="66">
        <f>IFERROR(O51/P51-1,"n/a")</f>
        <v>0.15642458100558665</v>
      </c>
      <c r="U51" s="66">
        <f>IFERROR(O51/Q51-1,"n/a")</f>
        <v>7.625</v>
      </c>
      <c r="V51" s="66">
        <f>IFERROR(O51/R51-1,"n/a")</f>
        <v>37.8125</v>
      </c>
      <c r="W51" s="62">
        <f>IFERROR(O51/S51-1,"n/a")</f>
        <v>0.30097765363128492</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1250698</v>
      </c>
      <c r="G52" s="76">
        <f t="shared" si="10"/>
        <v>889236</v>
      </c>
      <c r="H52" s="76">
        <f t="shared" si="10"/>
        <v>165520</v>
      </c>
      <c r="I52" s="76">
        <f t="shared" si="10"/>
        <v>2541</v>
      </c>
      <c r="J52" s="76">
        <f t="shared" si="10"/>
        <v>925256</v>
      </c>
      <c r="K52" s="67">
        <f>IFERROR(F52/G52-1,"n/a")</f>
        <v>0.40648601721027933</v>
      </c>
      <c r="L52" s="67">
        <f>IFERROR(F52/H52-1,"n/a")</f>
        <v>6.5561744804253266</v>
      </c>
      <c r="M52" s="67">
        <f>IFERROR(F52/I52-1,"n/a")</f>
        <v>491.20700511609601</v>
      </c>
      <c r="N52" s="63">
        <f>IFERROR(F52/J52-1,"n/a")</f>
        <v>0.35173184502451216</v>
      </c>
      <c r="O52" s="76">
        <f t="shared" si="11"/>
        <v>5622891</v>
      </c>
      <c r="P52" s="76">
        <f t="shared" si="11"/>
        <v>3447459</v>
      </c>
      <c r="Q52" s="76">
        <f t="shared" si="11"/>
        <v>317904</v>
      </c>
      <c r="R52" s="76">
        <f t="shared" si="11"/>
        <v>10835</v>
      </c>
      <c r="S52" s="76">
        <f t="shared" si="11"/>
        <v>4251522</v>
      </c>
      <c r="T52" s="67">
        <f>IFERROR(O52/P52-1,"n/a")</f>
        <v>0.63102476345621517</v>
      </c>
      <c r="U52" s="118">
        <f>IFERROR(O52/Q52-1,"n/a")</f>
        <v>16.687386758266648</v>
      </c>
      <c r="V52" s="118">
        <f>IFERROR(O52/R52-1,"n/a")</f>
        <v>517.9562528841717</v>
      </c>
      <c r="W52" s="119">
        <f>IFERROR(O52/S52-1,"n/a")</f>
        <v>0.32255954455839575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39B9B-3132-432B-B3EB-3E34B53AD0F2}">
  <dimension ref="A1:AC66"/>
  <sheetViews>
    <sheetView showGridLines="0" topLeftCell="A15" zoomScaleNormal="100" workbookViewId="0">
      <selection activeCell="O47" sqref="O47"/>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5.75">
      <c r="A4" s="9"/>
      <c r="B4" s="11" t="s">
        <v>7</v>
      </c>
      <c r="C4" s="26"/>
      <c r="D4" s="24"/>
      <c r="E4" s="58" t="s">
        <v>126</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4" t="s">
        <v>55</v>
      </c>
      <c r="G9" s="144"/>
      <c r="H9" s="144"/>
      <c r="I9" s="144"/>
      <c r="J9" s="144"/>
      <c r="K9" s="144"/>
      <c r="L9" s="144"/>
      <c r="M9" s="144"/>
      <c r="N9" s="145"/>
      <c r="O9" s="146" t="s">
        <v>127</v>
      </c>
      <c r="P9" s="144"/>
      <c r="Q9" s="144"/>
      <c r="R9" s="144"/>
      <c r="S9" s="144"/>
      <c r="T9" s="144"/>
      <c r="U9" s="144"/>
      <c r="V9" s="144"/>
      <c r="W9" s="145"/>
      <c r="X9" s="146" t="s">
        <v>57</v>
      </c>
      <c r="Y9" s="144"/>
      <c r="Z9" s="144"/>
      <c r="AA9" s="147"/>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126"/>
      <c r="AC11" s="126"/>
    </row>
    <row r="12" spans="1:29" s="124" customFormat="1" ht="10.5">
      <c r="A12" s="123"/>
      <c r="B12" s="128"/>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916</v>
      </c>
      <c r="Q13" s="68">
        <f>'June-23'!Q13+'July-23'!H13</f>
        <v>28</v>
      </c>
      <c r="R13" s="68">
        <f>'June-23'!R13+'July-23'!I13</f>
        <v>551</v>
      </c>
      <c r="S13" s="68">
        <f>'June-23'!S13+'July-23'!J13</f>
        <v>926</v>
      </c>
      <c r="T13" s="64">
        <f>IFERROR(O13/P13-1,"n/a")</f>
        <v>4.5851528384279527E-2</v>
      </c>
      <c r="U13" s="64">
        <f>IFERROR(O13/Q13-1,"n/a")</f>
        <v>33.214285714285715</v>
      </c>
      <c r="V13" s="64">
        <f>IFERROR(O13/R13-1,"n/a")</f>
        <v>0.73865698729582574</v>
      </c>
      <c r="W13" s="60">
        <f>IFERROR(O13/S13-1,"n/a")</f>
        <v>3.4557235421166288E-2</v>
      </c>
      <c r="X13" s="68">
        <v>1486</v>
      </c>
      <c r="Y13" s="68">
        <v>522</v>
      </c>
      <c r="Z13" s="70">
        <v>551</v>
      </c>
      <c r="AA13" s="78">
        <v>1591</v>
      </c>
      <c r="AB13" s="123"/>
      <c r="AC13" s="123"/>
    </row>
    <row r="14" spans="1:29" s="124" customFormat="1" ht="10.5">
      <c r="A14" s="123"/>
      <c r="B14" s="128"/>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1819504</v>
      </c>
      <c r="Q14" s="68">
        <f>'June-23'!Q14+'July-23'!H14</f>
        <v>30914</v>
      </c>
      <c r="R14" s="68">
        <f>'June-23'!R14+'July-23'!I14</f>
        <v>1092884</v>
      </c>
      <c r="S14" s="68">
        <f>'June-23'!S14+'July-23'!J14</f>
        <v>2783719</v>
      </c>
      <c r="T14" s="64">
        <f>IFERROR(O14/P14-1,"n/a")</f>
        <v>0.70236833774479202</v>
      </c>
      <c r="U14" s="64">
        <f>IFERROR(O14/Q14-1,"n/a")</f>
        <v>99.196221776541378</v>
      </c>
      <c r="V14" s="64">
        <f>IFERROR(O14/R14-1,"n/a")</f>
        <v>1.8342129631324093</v>
      </c>
      <c r="W14" s="60">
        <f>IFERROR(O14/S14-1,"n/a")</f>
        <v>0.11270785592942389</v>
      </c>
      <c r="X14" s="68">
        <v>3592413</v>
      </c>
      <c r="Y14" s="68">
        <v>768312</v>
      </c>
      <c r="Z14" s="70">
        <v>1092884</v>
      </c>
      <c r="AA14" s="78">
        <v>4592479</v>
      </c>
      <c r="AB14" s="123"/>
      <c r="AC14" s="123"/>
    </row>
    <row r="15" spans="1:29" s="124" customFormat="1" ht="10.5">
      <c r="A15" s="123"/>
      <c r="B15" s="128"/>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295</v>
      </c>
      <c r="Q16" s="68">
        <f>'June-23'!Q16+'July-23'!H16</f>
        <v>73</v>
      </c>
      <c r="R16" s="68">
        <f>'June-23'!R16+'July-23'!I16</f>
        <v>10</v>
      </c>
      <c r="S16" s="68">
        <f>'June-23'!S16+'July-23'!J16</f>
        <v>275</v>
      </c>
      <c r="T16" s="64">
        <f>IFERROR(O16/P16-1,"n/a")</f>
        <v>-3.050847457627115E-2</v>
      </c>
      <c r="U16" s="64">
        <f>IFERROR(O16/Q16-1,"n/a")</f>
        <v>2.9178082191780823</v>
      </c>
      <c r="V16" s="64">
        <f>IFERROR(O16/R16-1,"n/a")</f>
        <v>27.6</v>
      </c>
      <c r="W16" s="60">
        <f>IFERROR(O16/S16-1,"n/a")</f>
        <v>4.0000000000000036E-2</v>
      </c>
      <c r="X16" s="68">
        <v>572</v>
      </c>
      <c r="Y16" s="68">
        <v>202</v>
      </c>
      <c r="Z16" s="70">
        <v>54</v>
      </c>
      <c r="AA16" s="78">
        <v>586</v>
      </c>
      <c r="AB16" s="123"/>
      <c r="AC16" s="123"/>
    </row>
    <row r="17" spans="1:29" s="124" customFormat="1" ht="10.5">
      <c r="A17" s="123"/>
      <c r="B17" s="128"/>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394644</v>
      </c>
      <c r="Q17" s="68">
        <f>'June-23'!Q17+'July-23'!H17</f>
        <v>102629</v>
      </c>
      <c r="R17" s="68">
        <f>'June-23'!R17+'July-23'!I17</f>
        <v>41113</v>
      </c>
      <c r="S17" s="68">
        <f>'June-23'!S17+'July-23'!J17</f>
        <v>732624</v>
      </c>
      <c r="T17" s="64">
        <f>IFERROR(O17/P17-1,"n/a")</f>
        <v>1.1437219367328528</v>
      </c>
      <c r="U17" s="64">
        <f>IFERROR(O17/Q17-1,"n/a")</f>
        <v>7.2433522688518845</v>
      </c>
      <c r="V17" s="64">
        <f>IFERROR(O17/R17-1,"n/a")</f>
        <v>19.57760319120473</v>
      </c>
      <c r="W17" s="60">
        <f>IFERROR(O17/S17-1,"n/a")</f>
        <v>0.15476287973093972</v>
      </c>
      <c r="X17" s="68">
        <v>965963</v>
      </c>
      <c r="Y17" s="68">
        <v>301521</v>
      </c>
      <c r="Z17" s="70">
        <v>70675</v>
      </c>
      <c r="AA17" s="78">
        <v>1400932</v>
      </c>
      <c r="AB17" s="123"/>
      <c r="AC17" s="123"/>
    </row>
    <row r="18" spans="1:29" s="124" customFormat="1" ht="10.5">
      <c r="A18" s="123"/>
      <c r="B18" s="128"/>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3"/>
      <c r="AC19" s="123"/>
    </row>
    <row r="20" spans="1:29" s="124" customFormat="1" ht="10.5">
      <c r="A20" s="123"/>
      <c r="B20" s="128"/>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3"/>
      <c r="AC20" s="123"/>
    </row>
    <row r="21" spans="1:29" s="124" customFormat="1" ht="10.5">
      <c r="A21" s="123"/>
      <c r="B21" s="128"/>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82</v>
      </c>
      <c r="G22" s="71">
        <v>75</v>
      </c>
      <c r="H22" s="71">
        <v>10</v>
      </c>
      <c r="I22" s="71">
        <v>0</v>
      </c>
      <c r="J22" s="71">
        <v>68</v>
      </c>
      <c r="K22" s="64">
        <f>IFERROR(F22/G22-1,"n/a")</f>
        <v>9.3333333333333268E-2</v>
      </c>
      <c r="L22" s="64">
        <f t="shared" si="0"/>
        <v>7.1999999999999993</v>
      </c>
      <c r="M22" s="64" t="str">
        <f>IFERROR(F22/I22-1,"n/a")</f>
        <v>n/a</v>
      </c>
      <c r="N22" s="60">
        <f t="shared" si="1"/>
        <v>0.20588235294117641</v>
      </c>
      <c r="O22" s="68">
        <f>'June-23'!O22+'July-23'!F22</f>
        <v>777</v>
      </c>
      <c r="P22" s="68">
        <f>'June-23'!P22+'July-23'!G22</f>
        <v>399</v>
      </c>
      <c r="Q22" s="68">
        <f>'June-23'!Q22+'July-23'!H22</f>
        <v>14</v>
      </c>
      <c r="R22" s="68">
        <f>'June-23'!R22+'July-23'!I22</f>
        <v>205</v>
      </c>
      <c r="S22" s="68">
        <f>'June-23'!S22+'July-23'!J22</f>
        <v>664</v>
      </c>
      <c r="T22" s="64">
        <f>IFERROR(O22/P22-1,"n/a")</f>
        <v>0.94736842105263164</v>
      </c>
      <c r="U22" s="64">
        <f>IFERROR(O22/Q22-1,"n/a")</f>
        <v>54.5</v>
      </c>
      <c r="V22" s="64">
        <f>IFERROR(O22/R22-1,"n/a")</f>
        <v>2.7902439024390242</v>
      </c>
      <c r="W22" s="60">
        <f>IFERROR(O22/S22-1,"n/a")</f>
        <v>0.17018072289156616</v>
      </c>
      <c r="X22" s="68">
        <v>895</v>
      </c>
      <c r="Y22" s="68">
        <v>283</v>
      </c>
      <c r="Z22" s="70">
        <v>43</v>
      </c>
      <c r="AA22" s="78">
        <v>827</v>
      </c>
      <c r="AB22" s="123"/>
      <c r="AC22" s="123"/>
    </row>
    <row r="23" spans="1:29" s="124" customFormat="1" ht="10.5">
      <c r="A23" s="123"/>
      <c r="B23" s="128"/>
      <c r="C23" s="33"/>
      <c r="D23" s="26" t="s">
        <v>11</v>
      </c>
      <c r="E23" s="32"/>
      <c r="F23" s="73">
        <v>395689</v>
      </c>
      <c r="G23" s="71">
        <v>287462</v>
      </c>
      <c r="H23" s="71">
        <v>23553</v>
      </c>
      <c r="I23" s="71">
        <v>0</v>
      </c>
      <c r="J23" s="71">
        <v>261197</v>
      </c>
      <c r="K23" s="64">
        <f>IFERROR(F23/G23-1,"n/a")</f>
        <v>0.37649150148541377</v>
      </c>
      <c r="L23" s="64">
        <f t="shared" si="0"/>
        <v>15.799940559589011</v>
      </c>
      <c r="M23" s="64" t="str">
        <f>IFERROR(F23/I23-1,"n/a")</f>
        <v>n/a</v>
      </c>
      <c r="N23" s="60">
        <f t="shared" si="1"/>
        <v>0.51490637335038314</v>
      </c>
      <c r="O23" s="68">
        <f>'June-23'!O23+'July-23'!F23</f>
        <v>2289643</v>
      </c>
      <c r="P23" s="68">
        <f>'June-23'!P23+'July-23'!G23</f>
        <v>822079</v>
      </c>
      <c r="Q23" s="68">
        <f>'June-23'!Q23+'July-23'!H23</f>
        <v>28476</v>
      </c>
      <c r="R23" s="68">
        <f>'June-23'!R23+'July-23'!I23</f>
        <v>545974</v>
      </c>
      <c r="S23" s="68">
        <f>'June-23'!S23+'July-23'!J23</f>
        <v>1969564</v>
      </c>
      <c r="T23" s="64">
        <f>IFERROR(O23/P23-1,"n/a")</f>
        <v>1.7851860952536192</v>
      </c>
      <c r="U23" s="64">
        <f>IFERROR(O23/Q23-1,"n/a")</f>
        <v>79.406061244556824</v>
      </c>
      <c r="V23" s="64">
        <f>IFERROR(O23/R23-1,"n/a")</f>
        <v>3.1936850472733136</v>
      </c>
      <c r="W23" s="60">
        <f>IFERROR(O23/S23-1,"n/a")</f>
        <v>0.16251261700559105</v>
      </c>
      <c r="X23" s="68">
        <v>2165161</v>
      </c>
      <c r="Y23" s="68">
        <v>465109</v>
      </c>
      <c r="Z23" s="70">
        <v>140552</v>
      </c>
      <c r="AA23" s="78">
        <v>2552942</v>
      </c>
      <c r="AB23" s="123"/>
      <c r="AC23" s="123"/>
    </row>
    <row r="24" spans="1:29" s="124" customFormat="1" ht="10.5">
      <c r="A24" s="123"/>
      <c r="B24" s="128"/>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353</v>
      </c>
      <c r="G27" s="75">
        <f t="shared" si="2"/>
        <v>311</v>
      </c>
      <c r="H27" s="75">
        <f t="shared" si="2"/>
        <v>63</v>
      </c>
      <c r="I27" s="75">
        <f t="shared" si="2"/>
        <v>2</v>
      </c>
      <c r="J27" s="75">
        <f t="shared" si="2"/>
        <v>281</v>
      </c>
      <c r="K27" s="66">
        <f>IFERROR(F27/G27-1,"n/a")</f>
        <v>0.135048231511254</v>
      </c>
      <c r="L27" s="66">
        <f t="shared" si="0"/>
        <v>4.6031746031746028</v>
      </c>
      <c r="M27" s="66">
        <f>IFERROR(F27/I27-1,"n/a")</f>
        <v>175.5</v>
      </c>
      <c r="N27" s="62">
        <f t="shared" si="1"/>
        <v>0.2562277580071175</v>
      </c>
      <c r="O27" s="75">
        <f t="shared" ref="O27:S28" si="3">O13+O16+O19+O22+O25</f>
        <v>2381</v>
      </c>
      <c r="P27" s="75">
        <f t="shared" si="3"/>
        <v>1932</v>
      </c>
      <c r="Q27" s="75">
        <f t="shared" si="3"/>
        <v>121</v>
      </c>
      <c r="R27" s="75">
        <f t="shared" si="3"/>
        <v>771</v>
      </c>
      <c r="S27" s="75">
        <f t="shared" si="3"/>
        <v>2032</v>
      </c>
      <c r="T27" s="66">
        <f>IFERROR(O27/P27-1,"n/a")</f>
        <v>0.23240165631469978</v>
      </c>
      <c r="U27" s="66">
        <f>IFERROR(O27/Q27-1,"n/a")</f>
        <v>18.677685950413224</v>
      </c>
      <c r="V27" s="66">
        <f>IFERROR(O27/R27-1,"n/a")</f>
        <v>2.0881971465629054</v>
      </c>
      <c r="W27" s="62">
        <f>IFERROR(O27/S27-1,"n/a")</f>
        <v>0.17175196850393704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1271791</v>
      </c>
      <c r="G28" s="76">
        <f t="shared" si="2"/>
        <v>857236</v>
      </c>
      <c r="H28" s="76">
        <f t="shared" si="2"/>
        <v>92497</v>
      </c>
      <c r="I28" s="76">
        <f t="shared" si="2"/>
        <v>6081</v>
      </c>
      <c r="J28" s="76">
        <f t="shared" si="2"/>
        <v>868909</v>
      </c>
      <c r="K28" s="67">
        <f>IFERROR(F28/G28-1,"n/a")</f>
        <v>0.4835949493488374</v>
      </c>
      <c r="L28" s="67">
        <f t="shared" si="0"/>
        <v>12.749537822848309</v>
      </c>
      <c r="M28" s="67">
        <f>IFERROR(F28/I28-1,"n/a")</f>
        <v>208.14175300115113</v>
      </c>
      <c r="N28" s="63">
        <f t="shared" si="1"/>
        <v>0.46366420419169319</v>
      </c>
      <c r="O28" s="76">
        <f t="shared" si="3"/>
        <v>6850552</v>
      </c>
      <c r="P28" s="76">
        <f t="shared" si="3"/>
        <v>3425928</v>
      </c>
      <c r="Q28" s="76">
        <f t="shared" si="3"/>
        <v>162487</v>
      </c>
      <c r="R28" s="76">
        <f t="shared" si="3"/>
        <v>1690018</v>
      </c>
      <c r="S28" s="76">
        <f t="shared" si="3"/>
        <v>5784043</v>
      </c>
      <c r="T28" s="67">
        <f>IFERROR(O28/P28-1,"n/a")</f>
        <v>0.99961937320340644</v>
      </c>
      <c r="U28" s="67">
        <f>IFERROR(O28/Q28-1,"n/a")</f>
        <v>41.160615926197174</v>
      </c>
      <c r="V28" s="67">
        <f>IFERROR(O28/R28-1,"n/a")</f>
        <v>3.0535378913124003</v>
      </c>
      <c r="W28" s="63">
        <f>IFERROR(O28/S28-1,"n/a")</f>
        <v>0.18438815202445769</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4" t="str">
        <f>F9</f>
        <v>July</v>
      </c>
      <c r="G33" s="144"/>
      <c r="H33" s="144"/>
      <c r="I33" s="144"/>
      <c r="J33" s="144"/>
      <c r="K33" s="144"/>
      <c r="L33" s="144"/>
      <c r="M33" s="144"/>
      <c r="N33" s="145"/>
      <c r="O33" s="148" t="s">
        <v>61</v>
      </c>
      <c r="P33" s="149"/>
      <c r="Q33" s="149"/>
      <c r="R33" s="149"/>
      <c r="S33" s="149"/>
      <c r="T33" s="149"/>
      <c r="U33" s="149"/>
      <c r="V33" s="149"/>
      <c r="W33" s="150"/>
      <c r="X33" s="146" t="s">
        <v>58</v>
      </c>
      <c r="Y33" s="144"/>
      <c r="Z33" s="144"/>
      <c r="AA33" s="147"/>
    </row>
    <row r="34" spans="1:29" s="124" customFormat="1" ht="10.5">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123"/>
    </row>
    <row r="36" spans="1:29" s="124" customFormat="1" ht="10.5">
      <c r="A36" s="123"/>
      <c r="B36" s="123"/>
      <c r="C36" s="31" t="s">
        <v>109</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386</v>
      </c>
      <c r="Q37" s="74">
        <f>'June-23'!Q37+'July-23'!H37</f>
        <v>28</v>
      </c>
      <c r="R37" s="74">
        <f>'June-23'!R37+'July-23'!I37</f>
        <v>42</v>
      </c>
      <c r="S37" s="74">
        <f>'June-23'!S37+'July-23'!J37</f>
        <v>410</v>
      </c>
      <c r="T37" s="120">
        <f>IFERROR(O37/P37-1,"n/a")</f>
        <v>0.10880829015544036</v>
      </c>
      <c r="U37" s="120">
        <f>IFERROR(O37/Q37-1,"n/a")</f>
        <v>14.285714285714286</v>
      </c>
      <c r="V37" s="120">
        <f>IFERROR(O37/R37-1,"n/a")</f>
        <v>9.1904761904761898</v>
      </c>
      <c r="W37" s="121">
        <f>IFERROR(O37/S37-1,"n/a")</f>
        <v>4.3902439024390283E-2</v>
      </c>
      <c r="X37" s="89">
        <v>1486</v>
      </c>
      <c r="Y37" s="89">
        <v>1052</v>
      </c>
      <c r="Z37" s="70">
        <v>551</v>
      </c>
      <c r="AA37" s="78">
        <v>1584</v>
      </c>
      <c r="AC37" s="123"/>
    </row>
    <row r="38" spans="1:29" s="124" customFormat="1" ht="10.5">
      <c r="A38" s="123"/>
      <c r="B38" s="123"/>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1059846</v>
      </c>
      <c r="Q38" s="74">
        <f>'June-23'!Q38+'July-23'!H38</f>
        <v>30914</v>
      </c>
      <c r="R38" s="74">
        <f>'June-23'!R38+'July-23'!I38</f>
        <v>0</v>
      </c>
      <c r="S38" s="74">
        <f>'June-23'!S38+'July-23'!J38</f>
        <v>1332615</v>
      </c>
      <c r="T38" s="120">
        <f>IFERROR(O38/P38-1,"n/a")</f>
        <v>0.47123450010661916</v>
      </c>
      <c r="U38" s="120">
        <f>IFERROR(O38/Q38-1,"n/a")</f>
        <v>49.439347868279746</v>
      </c>
      <c r="V38" s="120" t="str">
        <f>IFERROR(O38/R38-1,"n/a")</f>
        <v>n/a</v>
      </c>
      <c r="W38" s="121">
        <f>IFERROR(O38/S38-1,"n/a")</f>
        <v>0.17009188700412348</v>
      </c>
      <c r="X38" s="89">
        <v>4370939</v>
      </c>
      <c r="Y38" s="89">
        <v>1527970</v>
      </c>
      <c r="Z38" s="84">
        <v>1092884</v>
      </c>
      <c r="AA38" s="78">
        <v>4234259</v>
      </c>
      <c r="AC38" s="123"/>
    </row>
    <row r="39" spans="1:29" s="124" customFormat="1" ht="10.5">
      <c r="A39" s="123"/>
      <c r="B39" s="123"/>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259</v>
      </c>
      <c r="Q40" s="74">
        <f>'June-23'!Q40+'July-23'!H40</f>
        <v>61</v>
      </c>
      <c r="R40" s="74">
        <f>'June-23'!R40+'July-23'!I40</f>
        <v>0</v>
      </c>
      <c r="S40" s="74">
        <f>'June-23'!S40+'July-23'!J40</f>
        <v>252</v>
      </c>
      <c r="T40" s="120">
        <f>IFERROR(O40/P40-1,"n/a")</f>
        <v>0</v>
      </c>
      <c r="U40" s="120">
        <f>IFERROR(O40/Q40-1,"n/a")</f>
        <v>3.2459016393442619</v>
      </c>
      <c r="V40" s="120" t="str">
        <f>IFERROR(O40/R40-1,"n/a")</f>
        <v>n/a</v>
      </c>
      <c r="W40" s="121">
        <f>IFERROR(O40/S40-1,"n/a")</f>
        <v>2.7777777777777679E-2</v>
      </c>
      <c r="X40" s="89">
        <v>563</v>
      </c>
      <c r="Y40" s="89">
        <v>226</v>
      </c>
      <c r="Z40" s="70">
        <v>66</v>
      </c>
      <c r="AA40" s="78">
        <v>573</v>
      </c>
      <c r="AC40" s="123"/>
    </row>
    <row r="41" spans="1:29" s="124" customFormat="1" ht="10.5">
      <c r="A41" s="123"/>
      <c r="B41" s="123"/>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358136</v>
      </c>
      <c r="Q41" s="74">
        <f>'June-23'!Q41+'July-23'!H41</f>
        <v>92526</v>
      </c>
      <c r="R41" s="74">
        <f>'June-23'!R41+'July-23'!I41</f>
        <v>0</v>
      </c>
      <c r="S41" s="74">
        <f>'June-23'!S41+'July-23'!J41</f>
        <v>652250</v>
      </c>
      <c r="T41" s="120">
        <f>IFERROR(O41/P41-1,"n/a")</f>
        <v>1.1303415462282485</v>
      </c>
      <c r="U41" s="120">
        <f>IFERROR(O41/Q41-1,"n/a")</f>
        <v>7.2458119879817566</v>
      </c>
      <c r="V41" s="120" t="str">
        <f>IFERROR(O41/R41-1,"n/a")</f>
        <v>n/a</v>
      </c>
      <c r="W41" s="121">
        <f>IFERROR(O41/S41-1,"n/a")</f>
        <v>0.16972326561901108</v>
      </c>
      <c r="X41" s="89">
        <v>1012510</v>
      </c>
      <c r="Y41" s="89">
        <v>327926</v>
      </c>
      <c r="Z41" s="84">
        <v>80778</v>
      </c>
      <c r="AA41" s="78">
        <v>1361671</v>
      </c>
      <c r="AC41" s="123"/>
    </row>
    <row r="42" spans="1:29" s="124" customFormat="1" ht="10.5">
      <c r="A42" s="123"/>
      <c r="B42" s="123"/>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0">
        <f>IFERROR(O43/P43-1,"n/a")</f>
        <v>6.8852459016393475E-2</v>
      </c>
      <c r="U43" s="120">
        <f>IFERROR(O43/Q43-1,"n/a")</f>
        <v>53.333333333333336</v>
      </c>
      <c r="V43" s="120">
        <f>IFERROR(O43/R43-1,"n/a")</f>
        <v>162</v>
      </c>
      <c r="W43" s="121">
        <f>IFERROR(O43/S43-1,"n/a")</f>
        <v>1.1733333333333333</v>
      </c>
      <c r="X43" s="89">
        <v>669</v>
      </c>
      <c r="Y43" s="89">
        <v>59</v>
      </c>
      <c r="Z43" s="70">
        <v>9</v>
      </c>
      <c r="AA43" s="78">
        <v>287</v>
      </c>
      <c r="AC43" s="123"/>
    </row>
    <row r="44" spans="1:29" s="124" customFormat="1" ht="10.5">
      <c r="A44" s="123"/>
      <c r="B44" s="123"/>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0">
        <f>IFERROR(O44/P44-1,"n/a")</f>
        <v>0.52621190192068035</v>
      </c>
      <c r="U44" s="120">
        <f>IFERROR(O44/Q44-1,"n/a")</f>
        <v>1231.5106837606838</v>
      </c>
      <c r="V44" s="120">
        <f>IFERROR(O44/R44-1,"n/a")</f>
        <v>68.546057390884982</v>
      </c>
      <c r="W44" s="121">
        <f>IFERROR(O44/S44-1,"n/a")</f>
        <v>1.0756057890911186</v>
      </c>
      <c r="X44" s="82">
        <f>709768+195488</f>
        <v>905256</v>
      </c>
      <c r="Y44" s="82">
        <v>20626</v>
      </c>
      <c r="Z44" s="84">
        <v>10047</v>
      </c>
      <c r="AA44" s="78">
        <v>581199</v>
      </c>
      <c r="AC44" s="123"/>
    </row>
    <row r="45" spans="1:29" s="124" customFormat="1" ht="10.5">
      <c r="A45" s="123"/>
      <c r="B45" s="123"/>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82</v>
      </c>
      <c r="G46" s="74">
        <f t="shared" si="8"/>
        <v>75</v>
      </c>
      <c r="H46" s="74">
        <f t="shared" si="8"/>
        <v>10</v>
      </c>
      <c r="I46" s="74">
        <f t="shared" si="8"/>
        <v>0</v>
      </c>
      <c r="J46" s="74">
        <f t="shared" si="8"/>
        <v>68</v>
      </c>
      <c r="K46" s="64">
        <f>IFERROR(F46/G46-1,"n/a")</f>
        <v>9.3333333333333268E-2</v>
      </c>
      <c r="L46" s="64">
        <f>IFERROR(F46/H46-1,"n/a")</f>
        <v>7.1999999999999993</v>
      </c>
      <c r="M46" s="64" t="str">
        <f>IFERROR(F46/I46-1,"n/a")</f>
        <v>n/a</v>
      </c>
      <c r="N46" s="60">
        <f>IFERROR(F46/J46-1,"n/a")</f>
        <v>0.20588235294117641</v>
      </c>
      <c r="O46" s="74">
        <f>'June-23'!O46+'July-23'!F46</f>
        <v>490</v>
      </c>
      <c r="P46" s="74">
        <f>'June-23'!P46+'July-23'!G46</f>
        <v>346</v>
      </c>
      <c r="Q46" s="74">
        <f>'June-23'!Q46+'July-23'!H46</f>
        <v>14</v>
      </c>
      <c r="R46" s="74">
        <f>'June-23'!R46+'July-23'!I46</f>
        <v>0</v>
      </c>
      <c r="S46" s="74">
        <f>'June-23'!S46+'July-23'!J46</f>
        <v>341</v>
      </c>
      <c r="T46" s="120">
        <f>IFERROR(O46/P46-1,"n/a")</f>
        <v>0.41618497109826591</v>
      </c>
      <c r="U46" s="120">
        <f>IFERROR(O46/Q46-1,"n/a")</f>
        <v>34</v>
      </c>
      <c r="V46" s="120" t="str">
        <f>IFERROR(O46/R46-1,"n/a")</f>
        <v>n/a</v>
      </c>
      <c r="W46" s="121">
        <f>IFERROR(O46/S46-1,"n/a")</f>
        <v>0.43695014662756604</v>
      </c>
      <c r="X46" s="89">
        <v>1129</v>
      </c>
      <c r="Y46" s="89">
        <v>336</v>
      </c>
      <c r="Z46" s="84">
        <v>43</v>
      </c>
      <c r="AA46" s="78">
        <v>781</v>
      </c>
      <c r="AC46" s="123"/>
    </row>
    <row r="47" spans="1:29" s="124" customFormat="1" ht="10.5">
      <c r="A47" s="123"/>
      <c r="B47" s="123"/>
      <c r="C47" s="33"/>
      <c r="D47" s="26" t="s">
        <v>11</v>
      </c>
      <c r="E47" s="32"/>
      <c r="F47" s="74">
        <f t="shared" si="8"/>
        <v>395689</v>
      </c>
      <c r="G47" s="74">
        <f t="shared" si="8"/>
        <v>287462</v>
      </c>
      <c r="H47" s="74">
        <f t="shared" si="8"/>
        <v>23553</v>
      </c>
      <c r="I47" s="74">
        <f t="shared" si="8"/>
        <v>0</v>
      </c>
      <c r="J47" s="74">
        <f t="shared" si="8"/>
        <v>261197</v>
      </c>
      <c r="K47" s="64">
        <f>IFERROR(F47/G47-1,"n/a")</f>
        <v>0.37649150148541377</v>
      </c>
      <c r="L47" s="64">
        <f>IFERROR(F47/H47-1,"n/a")</f>
        <v>15.799940559589011</v>
      </c>
      <c r="M47" s="64" t="str">
        <f>IFERROR(F47/I47-1,"n/a")</f>
        <v>n/a</v>
      </c>
      <c r="N47" s="60">
        <f>IFERROR(F47/J47-1,"n/a")</f>
        <v>0.51490637335038314</v>
      </c>
      <c r="O47" s="74">
        <f>'June-23'!O47+'July-23'!F47</f>
        <v>1453369</v>
      </c>
      <c r="P47" s="74">
        <f>'June-23'!P47+'July-23'!G47</f>
        <v>753625</v>
      </c>
      <c r="Q47" s="74">
        <f>'June-23'!Q47+'July-23'!H47</f>
        <v>28476</v>
      </c>
      <c r="R47" s="74">
        <f>'June-23'!R47+'July-23'!I47</f>
        <v>0</v>
      </c>
      <c r="S47" s="74">
        <f>'June-23'!S47+'July-23'!J47</f>
        <v>1049749</v>
      </c>
      <c r="T47" s="120">
        <f>IFERROR(O47/P47-1,"n/a")</f>
        <v>0.9285042295571404</v>
      </c>
      <c r="U47" s="120">
        <f>IFERROR(O47/Q47-1,"n/a")</f>
        <v>50.038383199887626</v>
      </c>
      <c r="V47" s="120" t="str">
        <f>IFERROR(O47/R47-1,"n/a")</f>
        <v>n/a</v>
      </c>
      <c r="W47" s="121">
        <f>IFERROR(O47/S47-1,"n/a")</f>
        <v>0.38449191187607701</v>
      </c>
      <c r="X47" s="82">
        <v>2932981</v>
      </c>
      <c r="Y47" s="82">
        <v>533563</v>
      </c>
      <c r="Z47" s="84">
        <v>140552</v>
      </c>
      <c r="AA47" s="78">
        <v>2441594</v>
      </c>
      <c r="AC47" s="123"/>
    </row>
    <row r="48" spans="1:29" s="124" customFormat="1" ht="10.5">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0">
        <f>IFERROR(O49/P49-1,"n/a")</f>
        <v>1.2000000000000002</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0">
        <f>IFERROR(O50/P50-1,"n/a")</f>
        <v>1.2790134839230149</v>
      </c>
      <c r="U50" s="120" t="str">
        <f>IFERROR(O50/Q50-1,"n/a")</f>
        <v>n/a</v>
      </c>
      <c r="V50" s="120" t="str">
        <f>IFERROR(O50/R50-1,"n/a")</f>
        <v>n/a</v>
      </c>
      <c r="W50" s="121">
        <f>IFERROR(O50/S50-1,"n/a")</f>
        <v>0.43818181818181823</v>
      </c>
      <c r="X50" s="82">
        <v>15637</v>
      </c>
      <c r="Y50" s="68">
        <v>0</v>
      </c>
      <c r="Z50" s="68">
        <v>0</v>
      </c>
      <c r="AA50" s="78">
        <v>20248</v>
      </c>
      <c r="AC50" s="123"/>
    </row>
    <row r="51" spans="3:29" s="124" customFormat="1" ht="10.9" thickBot="1">
      <c r="C51" s="35" t="s">
        <v>12</v>
      </c>
      <c r="D51" s="36"/>
      <c r="E51" s="37"/>
      <c r="F51" s="75">
        <f>F37+F40+F43+F46+F49</f>
        <v>353</v>
      </c>
      <c r="G51" s="75">
        <f t="shared" ref="G51:J52" si="10">G37+G40+G43+G46+G49</f>
        <v>311</v>
      </c>
      <c r="H51" s="75">
        <f t="shared" si="10"/>
        <v>63</v>
      </c>
      <c r="I51" s="75">
        <f t="shared" si="10"/>
        <v>2</v>
      </c>
      <c r="J51" s="75">
        <f t="shared" si="10"/>
        <v>281</v>
      </c>
      <c r="K51" s="66">
        <f>IFERROR(F51/G51-1,"n/a")</f>
        <v>0.135048231511254</v>
      </c>
      <c r="L51" s="66">
        <f>IFERROR(F51/H51-1,"n/a")</f>
        <v>4.6031746031746028</v>
      </c>
      <c r="M51" s="66">
        <f>IFERROR(F51/I51-1,"n/a")</f>
        <v>175.5</v>
      </c>
      <c r="N51" s="62">
        <f>IFERROR(F51/J51-1,"n/a")</f>
        <v>0.2562277580071175</v>
      </c>
      <c r="O51" s="75">
        <f t="shared" ref="O51:S52" si="11">O37+O40+O43+O46+O49</f>
        <v>1514</v>
      </c>
      <c r="P51" s="75">
        <f t="shared" si="11"/>
        <v>1301</v>
      </c>
      <c r="Q51" s="75">
        <f t="shared" si="11"/>
        <v>109</v>
      </c>
      <c r="R51" s="75">
        <f t="shared" si="11"/>
        <v>44</v>
      </c>
      <c r="S51" s="75">
        <f t="shared" si="11"/>
        <v>1164</v>
      </c>
      <c r="T51" s="66">
        <f>IFERROR(O51/P51-1,"n/a")</f>
        <v>0.16372021521906222</v>
      </c>
      <c r="U51" s="66">
        <f>IFERROR(O51/Q51-1,"n/a")</f>
        <v>12.889908256880734</v>
      </c>
      <c r="V51" s="66">
        <f>IFERROR(O51/R51-1,"n/a")</f>
        <v>33.409090909090907</v>
      </c>
      <c r="W51" s="62">
        <f>IFERROR(O51/S51-1,"n/a")</f>
        <v>0.30068728522336774</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1271791</v>
      </c>
      <c r="G52" s="76">
        <f t="shared" si="10"/>
        <v>857236</v>
      </c>
      <c r="H52" s="76">
        <f t="shared" si="10"/>
        <v>92497</v>
      </c>
      <c r="I52" s="76">
        <f t="shared" si="10"/>
        <v>6081</v>
      </c>
      <c r="J52" s="76">
        <f t="shared" si="10"/>
        <v>868909</v>
      </c>
      <c r="K52" s="67">
        <f>IFERROR(F52/G52-1,"n/a")</f>
        <v>0.4835949493488374</v>
      </c>
      <c r="L52" s="67">
        <f>IFERROR(F52/H52-1,"n/a")</f>
        <v>12.749537822848309</v>
      </c>
      <c r="M52" s="67">
        <f>IFERROR(F52/I52-1,"n/a")</f>
        <v>208.14175300115113</v>
      </c>
      <c r="N52" s="63">
        <f>IFERROR(F52/J52-1,"n/a")</f>
        <v>0.46366420419169319</v>
      </c>
      <c r="O52" s="76">
        <f t="shared" si="11"/>
        <v>4372193</v>
      </c>
      <c r="P52" s="76">
        <f t="shared" si="11"/>
        <v>2558223</v>
      </c>
      <c r="Q52" s="76">
        <f t="shared" si="11"/>
        <v>152384</v>
      </c>
      <c r="R52" s="76">
        <f t="shared" si="11"/>
        <v>8294</v>
      </c>
      <c r="S52" s="76">
        <f t="shared" si="11"/>
        <v>3326266</v>
      </c>
      <c r="T52" s="67">
        <f>IFERROR(O52/P52-1,"n/a")</f>
        <v>0.70907422847812729</v>
      </c>
      <c r="U52" s="118">
        <f>IFERROR(O52/Q52-1,"n/a")</f>
        <v>27.691942723645528</v>
      </c>
      <c r="V52" s="118">
        <f>IFERROR(O52/R52-1,"n/a")</f>
        <v>526.1513142030384</v>
      </c>
      <c r="W52" s="119">
        <f>IFERROR(O52/S52-1,"n/a")</f>
        <v>0.3144447858349273</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6"/>
  <sheetViews>
    <sheetView showGridLines="0" topLeftCell="A15" zoomScaleNormal="100" workbookViewId="0">
      <selection activeCell="O13" sqref="O13"/>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5.75">
      <c r="A4" s="9"/>
      <c r="B4" s="11" t="s">
        <v>7</v>
      </c>
      <c r="C4" s="26"/>
      <c r="D4" s="24"/>
      <c r="E4" s="58" t="s">
        <v>124</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4" t="s">
        <v>51</v>
      </c>
      <c r="G9" s="144"/>
      <c r="H9" s="144"/>
      <c r="I9" s="144"/>
      <c r="J9" s="144"/>
      <c r="K9" s="144"/>
      <c r="L9" s="144"/>
      <c r="M9" s="144"/>
      <c r="N9" s="145"/>
      <c r="O9" s="146" t="s">
        <v>52</v>
      </c>
      <c r="P9" s="144"/>
      <c r="Q9" s="144"/>
      <c r="R9" s="144"/>
      <c r="S9" s="144"/>
      <c r="T9" s="144"/>
      <c r="U9" s="144"/>
      <c r="V9" s="144"/>
      <c r="W9" s="145"/>
      <c r="X9" s="146" t="s">
        <v>57</v>
      </c>
      <c r="Y9" s="144"/>
      <c r="Z9" s="144"/>
      <c r="AA9" s="147"/>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126"/>
      <c r="AC11" s="126"/>
    </row>
    <row r="12" spans="1:29" s="124" customFormat="1" ht="10.5">
      <c r="A12" s="123"/>
      <c r="B12" s="128"/>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95</v>
      </c>
      <c r="G13" s="71">
        <v>83</v>
      </c>
      <c r="H13" s="71">
        <v>0</v>
      </c>
      <c r="I13" s="71">
        <v>0</v>
      </c>
      <c r="J13" s="71">
        <v>90</v>
      </c>
      <c r="K13" s="64">
        <f>IFERROR(F13/G13-1,"n/a")</f>
        <v>0.14457831325301207</v>
      </c>
      <c r="L13" s="64" t="str">
        <f t="shared" ref="L13:L28" si="0">IFERROR(F13/H13-1,"n/a")</f>
        <v>n/a</v>
      </c>
      <c r="M13" s="64" t="str">
        <f>IFERROR(F13/I13-1,"n/a")</f>
        <v>n/a</v>
      </c>
      <c r="N13" s="60">
        <f>IFERROR(F13/J13-1,"n/a")</f>
        <v>5.555555555555558E-2</v>
      </c>
      <c r="O13" s="68">
        <f>'May-23'!O13+'June-23'!F13</f>
        <v>853</v>
      </c>
      <c r="P13" s="68">
        <f>'May-23'!$P$13+G13</f>
        <v>832</v>
      </c>
      <c r="Q13" s="68">
        <f>'May-23'!Q13+'June-23'!H13</f>
        <v>0</v>
      </c>
      <c r="R13" s="68">
        <f>'May-23'!R13+'June-23'!I13</f>
        <v>551</v>
      </c>
      <c r="S13" s="68">
        <f>'May-23'!S13+'June-23'!J13</f>
        <v>825</v>
      </c>
      <c r="T13" s="64">
        <f>IFERROR(O13/P13-1,"n/a")</f>
        <v>2.5240384615384581E-2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0.5">
      <c r="A14" s="123"/>
      <c r="B14" s="128"/>
      <c r="C14" s="33"/>
      <c r="D14" s="26" t="s">
        <v>11</v>
      </c>
      <c r="E14" s="32"/>
      <c r="F14" s="73">
        <v>359885</v>
      </c>
      <c r="G14" s="71">
        <v>234968</v>
      </c>
      <c r="H14" s="71">
        <v>0</v>
      </c>
      <c r="I14" s="71">
        <v>0</v>
      </c>
      <c r="J14" s="71">
        <v>303053</v>
      </c>
      <c r="K14" s="64">
        <f>IFERROR(F14/G14-1,"n/a")</f>
        <v>0.53163409485546964</v>
      </c>
      <c r="L14" s="64" t="str">
        <f t="shared" si="0"/>
        <v>n/a</v>
      </c>
      <c r="M14" s="64" t="str">
        <f>IFERROR(F14/I14-1,"n/a")</f>
        <v>n/a</v>
      </c>
      <c r="N14" s="60">
        <f>IFERROR(F14/J14-1,"n/a")</f>
        <v>0.1875315538866138</v>
      </c>
      <c r="O14" s="68">
        <f>'May-23'!$O$14+F14</f>
        <v>2701062</v>
      </c>
      <c r="P14" s="68">
        <f>'May-23'!P14+'June-23'!G14</f>
        <v>1527382</v>
      </c>
      <c r="Q14" s="68">
        <f>'May-23'!Q14+'June-23'!H14</f>
        <v>0</v>
      </c>
      <c r="R14" s="68">
        <f>'May-23'!R14+'June-23'!I14</f>
        <v>1092884</v>
      </c>
      <c r="S14" s="68">
        <f>'May-23'!S14+'June-23'!J14</f>
        <v>2451255</v>
      </c>
      <c r="T14" s="64">
        <f>IFERROR(O14/P14-1,"n/a")</f>
        <v>0.76842597333214613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0.5">
      <c r="A15" s="123"/>
      <c r="B15" s="128"/>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73</v>
      </c>
      <c r="G16" s="71">
        <v>71</v>
      </c>
      <c r="H16" s="71">
        <v>17</v>
      </c>
      <c r="I16" s="71">
        <v>0</v>
      </c>
      <c r="J16" s="71">
        <v>71</v>
      </c>
      <c r="K16" s="64">
        <f>IFERROR(F16/G16-1,"n/a")</f>
        <v>2.8169014084507005E-2</v>
      </c>
      <c r="L16" s="64">
        <f t="shared" si="0"/>
        <v>3.2941176470588234</v>
      </c>
      <c r="M16" s="64" t="str">
        <f>IFERROR(F16/I16-1,"n/a")</f>
        <v>n/a</v>
      </c>
      <c r="N16" s="60">
        <f>IFERROR(F16/J16-1,"n/a")</f>
        <v>2.8169014084507005E-2</v>
      </c>
      <c r="O16" s="68">
        <f>'May-23'!$O$16+F16</f>
        <v>216</v>
      </c>
      <c r="P16" s="68">
        <f>'May-23'!P16+'June-23'!G16</f>
        <v>234</v>
      </c>
      <c r="Q16" s="68">
        <f>'May-23'!Q16+'June-23'!H16</f>
        <v>51</v>
      </c>
      <c r="R16" s="68">
        <f>'May-23'!R16+'June-23'!I16</f>
        <v>10</v>
      </c>
      <c r="S16" s="68">
        <f>'May-23'!S16+'June-23'!J16</f>
        <v>216</v>
      </c>
      <c r="T16" s="64">
        <f>IFERROR(O16/P16-1,"n/a")</f>
        <v>-7.6923076923076872E-2</v>
      </c>
      <c r="U16" s="64">
        <f>IFERROR(O16/Q16-1,"n/a")</f>
        <v>3.2352941176470589</v>
      </c>
      <c r="V16" s="64">
        <f>IFERROR(O16/R16-1,"n/a")</f>
        <v>20.6</v>
      </c>
      <c r="W16" s="60">
        <f>IFERROR(O16/S16-1,"n/a")</f>
        <v>0</v>
      </c>
      <c r="X16" s="68">
        <v>572</v>
      </c>
      <c r="Y16" s="68">
        <v>202</v>
      </c>
      <c r="Z16" s="70">
        <v>54</v>
      </c>
      <c r="AA16" s="78">
        <v>586</v>
      </c>
      <c r="AB16" s="123"/>
      <c r="AC16" s="123"/>
    </row>
    <row r="17" spans="1:29" s="124" customFormat="1" ht="10.5">
      <c r="A17" s="123"/>
      <c r="B17" s="128"/>
      <c r="C17" s="33"/>
      <c r="D17" s="26" t="s">
        <v>11</v>
      </c>
      <c r="E17" s="32"/>
      <c r="F17" s="74">
        <v>224892</v>
      </c>
      <c r="G17" s="71">
        <v>82038</v>
      </c>
      <c r="H17" s="71">
        <v>24481</v>
      </c>
      <c r="I17" s="71">
        <v>0</v>
      </c>
      <c r="J17" s="71">
        <v>165399</v>
      </c>
      <c r="K17" s="64">
        <f>IFERROR(F17/G17-1,"n/a")</f>
        <v>1.7413150003656841</v>
      </c>
      <c r="L17" s="64">
        <f t="shared" si="0"/>
        <v>8.1863894448756174</v>
      </c>
      <c r="M17" s="64" t="str">
        <f>IFERROR(F17/I17-1,"n/a")</f>
        <v>n/a</v>
      </c>
      <c r="N17" s="60">
        <f>IFERROR(F17/J17-1,"n/a")</f>
        <v>0.35969383128072119</v>
      </c>
      <c r="O17" s="68">
        <f>'May-23'!O17+'June-23'!F17</f>
        <v>576378</v>
      </c>
      <c r="P17" s="68">
        <f>'May-23'!P17+'June-23'!G17</f>
        <v>260951</v>
      </c>
      <c r="Q17" s="68">
        <f>'May-23'!Q17+'June-23'!H17</f>
        <v>65067</v>
      </c>
      <c r="R17" s="68">
        <f>'May-23'!R17+'June-23'!I17</f>
        <v>41113</v>
      </c>
      <c r="S17" s="68">
        <f>'May-23'!S17+'June-23'!J17</f>
        <v>558503</v>
      </c>
      <c r="T17" s="64">
        <f>IFERROR(O17/P17-1,"n/a")</f>
        <v>1.2087594989097572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0.5">
      <c r="A18" s="123"/>
      <c r="B18" s="128"/>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0.5">
      <c r="A20" s="123"/>
      <c r="B20" s="128"/>
      <c r="C20" s="33"/>
      <c r="D20" s="26" t="s">
        <v>11</v>
      </c>
      <c r="E20" s="32"/>
      <c r="F20" s="73">
        <f>132170+37144</f>
        <v>169314</v>
      </c>
      <c r="G20" s="71">
        <f>91454+26901</f>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0.5">
      <c r="A21" s="123"/>
      <c r="B21" s="128"/>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88</v>
      </c>
      <c r="G22" s="71">
        <v>68</v>
      </c>
      <c r="H22" s="71">
        <v>4</v>
      </c>
      <c r="I22" s="71">
        <v>0</v>
      </c>
      <c r="J22" s="71">
        <v>70</v>
      </c>
      <c r="K22" s="64">
        <f>IFERROR(F22/G22-1,"n/a")</f>
        <v>0.29411764705882359</v>
      </c>
      <c r="L22" s="64">
        <f t="shared" si="0"/>
        <v>21</v>
      </c>
      <c r="M22" s="64" t="str">
        <f>IFERROR(F22/I22-1,"n/a")</f>
        <v>n/a</v>
      </c>
      <c r="N22" s="60">
        <f t="shared" si="1"/>
        <v>0.25714285714285712</v>
      </c>
      <c r="O22" s="68">
        <f>'May-23'!O22+'June-23'!F22</f>
        <v>695</v>
      </c>
      <c r="P22" s="68">
        <f>'May-23'!P22+'June-23'!G22</f>
        <v>324</v>
      </c>
      <c r="Q22" s="68">
        <f>'May-23'!Q22+'June-23'!H22</f>
        <v>4</v>
      </c>
      <c r="R22" s="68">
        <f>'May-23'!R22+'June-23'!I22</f>
        <v>205</v>
      </c>
      <c r="S22" s="68">
        <f>'May-23'!S22+'June-23'!J22</f>
        <v>596</v>
      </c>
      <c r="T22" s="64">
        <f>IFERROR(O22/P22-1,"n/a")</f>
        <v>1.1450617283950617</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0.5">
      <c r="A23" s="123"/>
      <c r="B23" s="128"/>
      <c r="C23" s="33"/>
      <c r="D23" s="26" t="s">
        <v>11</v>
      </c>
      <c r="E23" s="32"/>
      <c r="F23" s="73">
        <v>334459</v>
      </c>
      <c r="G23" s="71">
        <v>182336</v>
      </c>
      <c r="H23" s="71">
        <v>4923</v>
      </c>
      <c r="I23" s="71">
        <v>0</v>
      </c>
      <c r="J23" s="71">
        <v>275367</v>
      </c>
      <c r="K23" s="64">
        <f>IFERROR(F23/G23-1,"n/a")</f>
        <v>0.83430041242541253</v>
      </c>
      <c r="L23" s="64">
        <f t="shared" si="0"/>
        <v>66.93804590696729</v>
      </c>
      <c r="M23" s="64" t="str">
        <f>IFERROR(F23/I23-1,"n/a")</f>
        <v>n/a</v>
      </c>
      <c r="N23" s="60">
        <f t="shared" si="1"/>
        <v>0.2145936150664387</v>
      </c>
      <c r="O23" s="68">
        <f>'May-23'!O23+'June-23'!F23</f>
        <v>1893954</v>
      </c>
      <c r="P23" s="68">
        <f>'May-23'!P23+'June-23'!G23</f>
        <v>534617</v>
      </c>
      <c r="Q23" s="68">
        <f>'May-23'!Q23+'June-23'!H23</f>
        <v>4923</v>
      </c>
      <c r="R23" s="68">
        <f>'May-23'!R23+'June-23'!I23</f>
        <v>545974</v>
      </c>
      <c r="S23" s="68">
        <f>'May-23'!S23+'June-23'!J23</f>
        <v>1708367</v>
      </c>
      <c r="T23" s="64">
        <f>IFERROR(O23/P23-1,"n/a")</f>
        <v>2.5426370654131838</v>
      </c>
      <c r="U23" s="64">
        <f>IFERROR(O23/Q23-1,"n/a")</f>
        <v>383.7154174283973</v>
      </c>
      <c r="V23" s="64">
        <f>IFERROR(O23/R23-1,"n/a")</f>
        <v>2.4689454076567747</v>
      </c>
      <c r="W23" s="60">
        <f>IFERROR(O23/S23-1,"n/a")</f>
        <v>0.10863415179525249</v>
      </c>
      <c r="X23" s="68">
        <v>2165161</v>
      </c>
      <c r="Y23" s="68">
        <v>465109</v>
      </c>
      <c r="Z23" s="70">
        <v>140552</v>
      </c>
      <c r="AA23" s="78">
        <v>2552942</v>
      </c>
      <c r="AB23" s="123"/>
      <c r="AC23" s="123"/>
    </row>
    <row r="24" spans="1:29" s="124" customFormat="1" ht="10.5">
      <c r="A24" s="123"/>
      <c r="B24" s="128"/>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347</v>
      </c>
      <c r="G27" s="75">
        <f t="shared" si="2"/>
        <v>314</v>
      </c>
      <c r="H27" s="75">
        <f t="shared" si="2"/>
        <v>21</v>
      </c>
      <c r="I27" s="75">
        <f t="shared" si="2"/>
        <v>0</v>
      </c>
      <c r="J27" s="75">
        <f t="shared" si="2"/>
        <v>278</v>
      </c>
      <c r="K27" s="66">
        <f>IFERROR(F27/G27-1,"n/a")</f>
        <v>0.10509554140127397</v>
      </c>
      <c r="L27" s="66">
        <f t="shared" si="0"/>
        <v>15.523809523809526</v>
      </c>
      <c r="M27" s="66" t="str">
        <f>IFERROR(F27/I27-1,"n/a")</f>
        <v>n/a</v>
      </c>
      <c r="N27" s="62">
        <f t="shared" si="1"/>
        <v>0.24820143884892087</v>
      </c>
      <c r="O27" s="75">
        <f t="shared" ref="O27:S28" si="3">O13+O16+O19+O22+O25</f>
        <v>2028</v>
      </c>
      <c r="P27" s="75">
        <f t="shared" si="3"/>
        <v>1621</v>
      </c>
      <c r="Q27" s="75">
        <f t="shared" si="3"/>
        <v>58</v>
      </c>
      <c r="R27" s="75">
        <f t="shared" si="3"/>
        <v>769</v>
      </c>
      <c r="S27" s="75">
        <f t="shared" si="3"/>
        <v>1751</v>
      </c>
      <c r="T27" s="66">
        <f>IFERROR(O27/P27-1,"n/a")</f>
        <v>0.25107958050586054</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1097755</v>
      </c>
      <c r="G28" s="76">
        <f t="shared" si="2"/>
        <v>619923</v>
      </c>
      <c r="H28" s="76">
        <f t="shared" si="2"/>
        <v>29404</v>
      </c>
      <c r="I28" s="76">
        <f t="shared" si="2"/>
        <v>2213</v>
      </c>
      <c r="J28" s="76">
        <f t="shared" si="2"/>
        <v>828495</v>
      </c>
      <c r="K28" s="67">
        <f>IFERROR(F28/G28-1,"n/a")</f>
        <v>0.77079250164939839</v>
      </c>
      <c r="L28" s="67">
        <f t="shared" si="0"/>
        <v>36.333526050877431</v>
      </c>
      <c r="M28" s="67">
        <f>IFERROR(F28/I28-1,"n/a")</f>
        <v>495.04835065521917</v>
      </c>
      <c r="N28" s="63">
        <f t="shared" si="1"/>
        <v>0.32499894386809824</v>
      </c>
      <c r="O28" s="76">
        <f t="shared" si="3"/>
        <v>5578761</v>
      </c>
      <c r="P28" s="76">
        <f t="shared" si="3"/>
        <v>2568692</v>
      </c>
      <c r="Q28" s="76">
        <f t="shared" si="3"/>
        <v>69990</v>
      </c>
      <c r="R28" s="76">
        <f t="shared" si="3"/>
        <v>1683937</v>
      </c>
      <c r="S28" s="76">
        <f t="shared" si="3"/>
        <v>4915134</v>
      </c>
      <c r="T28" s="67">
        <f>IFERROR(O28/P28-1,"n/a")</f>
        <v>1.1718294758577517</v>
      </c>
      <c r="U28" s="67">
        <f>IFERROR(O28/Q28-1,"n/a")</f>
        <v>78.707972567509643</v>
      </c>
      <c r="V28" s="67">
        <f>IFERROR(O28/R28-1,"n/a")</f>
        <v>2.3129273838629354</v>
      </c>
      <c r="W28" s="63">
        <f>IFERROR(O28/S28-1,"n/a")</f>
        <v>0.13501707176243816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4" t="str">
        <f>F9</f>
        <v>June</v>
      </c>
      <c r="G33" s="144"/>
      <c r="H33" s="144"/>
      <c r="I33" s="144"/>
      <c r="J33" s="144"/>
      <c r="K33" s="144"/>
      <c r="L33" s="144"/>
      <c r="M33" s="144"/>
      <c r="N33" s="145"/>
      <c r="O33" s="148" t="s">
        <v>125</v>
      </c>
      <c r="P33" s="149"/>
      <c r="Q33" s="149"/>
      <c r="R33" s="149"/>
      <c r="S33" s="149"/>
      <c r="T33" s="149"/>
      <c r="U33" s="149"/>
      <c r="V33" s="149"/>
      <c r="W33" s="150"/>
      <c r="X33" s="146" t="s">
        <v>58</v>
      </c>
      <c r="Y33" s="144"/>
      <c r="Z33" s="144"/>
      <c r="AA33" s="147"/>
    </row>
    <row r="34" spans="1:29" s="124" customFormat="1" ht="10.5">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123"/>
    </row>
    <row r="36" spans="1:29" s="124" customFormat="1" ht="10.5">
      <c r="A36" s="123"/>
      <c r="B36" s="123"/>
      <c r="C36" s="31" t="s">
        <v>109</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95</v>
      </c>
      <c r="G37" s="74">
        <f t="shared" si="5"/>
        <v>83</v>
      </c>
      <c r="H37" s="74">
        <f t="shared" si="5"/>
        <v>0</v>
      </c>
      <c r="I37" s="74">
        <f t="shared" si="5"/>
        <v>0</v>
      </c>
      <c r="J37" s="74">
        <f t="shared" si="5"/>
        <v>90</v>
      </c>
      <c r="K37" s="64">
        <f>IFERROR(F37/G37-1,"n/a")</f>
        <v>0.14457831325301207</v>
      </c>
      <c r="L37" s="64" t="str">
        <f>IFERROR(F37/H37-1,"n/a")</f>
        <v>n/a</v>
      </c>
      <c r="M37" s="64" t="str">
        <f>IFERROR(F37/I37-1,"n/a")</f>
        <v>n/a</v>
      </c>
      <c r="N37" s="60">
        <f>IFERROR(F37/J37-1,"n/a")</f>
        <v>5.555555555555558E-2</v>
      </c>
      <c r="O37" s="74">
        <f>'May-23'!O37+'June-23'!F37</f>
        <v>323</v>
      </c>
      <c r="P37" s="74">
        <f>'May-23'!P37+'June-23'!G37</f>
        <v>302</v>
      </c>
      <c r="Q37" s="74">
        <f>'May-23'!Q37+'June-23'!H37</f>
        <v>0</v>
      </c>
      <c r="R37" s="74">
        <f>'May-23'!R37+'June-23'!I37</f>
        <v>42</v>
      </c>
      <c r="S37" s="74">
        <f>'May-23'!S37+'June-23'!J37</f>
        <v>309</v>
      </c>
      <c r="T37" s="120">
        <f>IFERROR(O37/P37-1,"n/a")</f>
        <v>6.9536423841059625E-2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0.5">
      <c r="A38" s="123"/>
      <c r="B38" s="123"/>
      <c r="C38" s="33"/>
      <c r="D38" s="26" t="s">
        <v>11</v>
      </c>
      <c r="E38" s="32"/>
      <c r="F38" s="74">
        <f t="shared" si="5"/>
        <v>359885</v>
      </c>
      <c r="G38" s="74">
        <f t="shared" si="5"/>
        <v>234968</v>
      </c>
      <c r="H38" s="74">
        <f t="shared" si="5"/>
        <v>0</v>
      </c>
      <c r="I38" s="74">
        <f t="shared" si="5"/>
        <v>0</v>
      </c>
      <c r="J38" s="74">
        <f t="shared" si="5"/>
        <v>303053</v>
      </c>
      <c r="K38" s="64">
        <f>IFERROR(F38/G38-1,"n/a")</f>
        <v>0.53163409485546964</v>
      </c>
      <c r="L38" s="64" t="str">
        <f>IFERROR(F38/H38-1,"n/a")</f>
        <v>n/a</v>
      </c>
      <c r="M38" s="64" t="str">
        <f>IFERROR(F38/I38-1,"n/a")</f>
        <v>n/a</v>
      </c>
      <c r="N38" s="60">
        <f>IFERROR(F38/J38-1,"n/a")</f>
        <v>0.1875315538866138</v>
      </c>
      <c r="O38" s="74">
        <f>'May-23'!O38+'June-23'!F38</f>
        <v>1162878</v>
      </c>
      <c r="P38" s="74">
        <f>'May-23'!P38+'June-23'!G38</f>
        <v>767724</v>
      </c>
      <c r="Q38" s="74">
        <f>'May-23'!Q38+'June-23'!H38</f>
        <v>0</v>
      </c>
      <c r="R38" s="74">
        <f>'May-23'!R38+'June-23'!I38</f>
        <v>0</v>
      </c>
      <c r="S38" s="74">
        <f>'May-23'!S38+'June-23'!J38</f>
        <v>1000151</v>
      </c>
      <c r="T38" s="120">
        <f>IFERROR(O38/P38-1,"n/a")</f>
        <v>0.51470841083514385</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0.5">
      <c r="A39" s="123"/>
      <c r="B39" s="123"/>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73</v>
      </c>
      <c r="G40" s="74">
        <f t="shared" si="6"/>
        <v>71</v>
      </c>
      <c r="H40" s="74">
        <f t="shared" si="6"/>
        <v>17</v>
      </c>
      <c r="I40" s="74">
        <f t="shared" si="6"/>
        <v>0</v>
      </c>
      <c r="J40" s="74">
        <f t="shared" si="6"/>
        <v>71</v>
      </c>
      <c r="K40" s="64">
        <f>IFERROR(F40/G40-1,"n/a")</f>
        <v>2.8169014084507005E-2</v>
      </c>
      <c r="L40" s="64">
        <f>IFERROR(F40/H40-1,"n/a")</f>
        <v>3.2941176470588234</v>
      </c>
      <c r="M40" s="64" t="str">
        <f>IFERROR(F40/I40-1,"n/a")</f>
        <v>n/a</v>
      </c>
      <c r="N40" s="60">
        <f>IFERROR(F40/J40-1,"n/a")</f>
        <v>2.8169014084507005E-2</v>
      </c>
      <c r="O40" s="74">
        <f>'May-23'!O40+'June-23'!F40</f>
        <v>189</v>
      </c>
      <c r="P40" s="74">
        <f>'May-23'!P40+'June-23'!G40</f>
        <v>198</v>
      </c>
      <c r="Q40" s="74">
        <f>'May-23'!Q40+'June-23'!H40</f>
        <v>39</v>
      </c>
      <c r="R40" s="74">
        <f>'May-23'!R40+'June-23'!I40</f>
        <v>0</v>
      </c>
      <c r="S40" s="74">
        <f>'May-23'!S40+'June-23'!J40</f>
        <v>193</v>
      </c>
      <c r="T40" s="120">
        <f>IFERROR(O40/P40-1,"n/a")</f>
        <v>-4.5454545454545414E-2</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0.5">
      <c r="A41" s="123"/>
      <c r="B41" s="123"/>
      <c r="C41" s="33"/>
      <c r="D41" s="26" t="s">
        <v>11</v>
      </c>
      <c r="E41" s="32"/>
      <c r="F41" s="74">
        <f t="shared" si="6"/>
        <v>224892</v>
      </c>
      <c r="G41" s="74">
        <f t="shared" si="6"/>
        <v>82038</v>
      </c>
      <c r="H41" s="74">
        <f t="shared" si="6"/>
        <v>24481</v>
      </c>
      <c r="I41" s="74">
        <f t="shared" si="6"/>
        <v>0</v>
      </c>
      <c r="J41" s="74">
        <f t="shared" si="6"/>
        <v>165399</v>
      </c>
      <c r="K41" s="64">
        <f>IFERROR(F41/G41-1,"n/a")</f>
        <v>1.7413150003656841</v>
      </c>
      <c r="L41" s="64">
        <f>IFERROR(F41/H41-1,"n/a")</f>
        <v>8.1863894448756174</v>
      </c>
      <c r="M41" s="64" t="str">
        <f>IFERROR(F41/I41-1,"n/a")</f>
        <v>n/a</v>
      </c>
      <c r="N41" s="60">
        <f>IFERROR(F41/J41-1,"n/a")</f>
        <v>0.35969383128072119</v>
      </c>
      <c r="O41" s="74">
        <f>'May-23'!O41+'June-23'!F41</f>
        <v>493323</v>
      </c>
      <c r="P41" s="74">
        <f>'May-23'!P41+'June-23'!G41</f>
        <v>224443</v>
      </c>
      <c r="Q41" s="74">
        <f>'May-23'!Q41+'June-23'!H41</f>
        <v>54964</v>
      </c>
      <c r="R41" s="74">
        <f>'May-23'!R41+'June-23'!I41</f>
        <v>0</v>
      </c>
      <c r="S41" s="74">
        <f>'May-23'!S41+'June-23'!J41</f>
        <v>478129</v>
      </c>
      <c r="T41" s="120">
        <f>IFERROR(O41/P41-1,"n/a")</f>
        <v>1.1979879078429714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0.5">
      <c r="A42" s="123"/>
      <c r="B42" s="123"/>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0.5">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0.5">
      <c r="A45" s="123"/>
      <c r="B45" s="123"/>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88</v>
      </c>
      <c r="G46" s="74">
        <f t="shared" si="8"/>
        <v>68</v>
      </c>
      <c r="H46" s="74">
        <f t="shared" si="8"/>
        <v>4</v>
      </c>
      <c r="I46" s="74">
        <f t="shared" si="8"/>
        <v>0</v>
      </c>
      <c r="J46" s="74">
        <f t="shared" si="8"/>
        <v>70</v>
      </c>
      <c r="K46" s="64">
        <f>IFERROR(F46/G46-1,"n/a")</f>
        <v>0.29411764705882359</v>
      </c>
      <c r="L46" s="64">
        <f>IFERROR(F46/H46-1,"n/a")</f>
        <v>21</v>
      </c>
      <c r="M46" s="64" t="str">
        <f>IFERROR(F46/I46-1,"n/a")</f>
        <v>n/a</v>
      </c>
      <c r="N46" s="60">
        <f>IFERROR(F46/J46-1,"n/a")</f>
        <v>0.25714285714285712</v>
      </c>
      <c r="O46" s="74">
        <f>'May-23'!O46+'June-23'!F46</f>
        <v>408</v>
      </c>
      <c r="P46" s="74">
        <f>'May-23'!P46+'June-23'!G46</f>
        <v>271</v>
      </c>
      <c r="Q46" s="74">
        <f>'May-23'!Q46+'June-23'!H46</f>
        <v>4</v>
      </c>
      <c r="R46" s="74">
        <f>'May-23'!R46+'June-23'!I46</f>
        <v>0</v>
      </c>
      <c r="S46" s="74">
        <f>'May-23'!S46+'June-23'!J46</f>
        <v>273</v>
      </c>
      <c r="T46" s="120">
        <f>IFERROR(O46/P46-1,"n/a")</f>
        <v>0.50553505535055354</v>
      </c>
      <c r="U46" s="120">
        <f>IFERROR(O46/Q46-1,"n/a")</f>
        <v>101</v>
      </c>
      <c r="V46" s="120" t="str">
        <f>IFERROR(O46/R46-1,"n/a")</f>
        <v>n/a</v>
      </c>
      <c r="W46" s="121">
        <f>IFERROR(O46/S46-1,"n/a")</f>
        <v>0.49450549450549453</v>
      </c>
      <c r="X46" s="89">
        <v>1129</v>
      </c>
      <c r="Y46" s="89">
        <v>336</v>
      </c>
      <c r="Z46" s="84">
        <v>43</v>
      </c>
      <c r="AA46" s="78">
        <v>781</v>
      </c>
      <c r="AC46" s="123"/>
    </row>
    <row r="47" spans="1:29" s="124" customFormat="1" ht="10.5">
      <c r="A47" s="123"/>
      <c r="B47" s="123"/>
      <c r="C47" s="33"/>
      <c r="D47" s="26" t="s">
        <v>11</v>
      </c>
      <c r="E47" s="32"/>
      <c r="F47" s="74">
        <f t="shared" si="8"/>
        <v>334459</v>
      </c>
      <c r="G47" s="74">
        <f t="shared" si="8"/>
        <v>182336</v>
      </c>
      <c r="H47" s="74">
        <f t="shared" si="8"/>
        <v>4923</v>
      </c>
      <c r="I47" s="74">
        <f t="shared" si="8"/>
        <v>0</v>
      </c>
      <c r="J47" s="74">
        <f t="shared" si="8"/>
        <v>275367</v>
      </c>
      <c r="K47" s="64">
        <f>IFERROR(F47/G47-1,"n/a")</f>
        <v>0.83430041242541253</v>
      </c>
      <c r="L47" s="64">
        <f>IFERROR(F47/H47-1,"n/a")</f>
        <v>66.93804590696729</v>
      </c>
      <c r="M47" s="64" t="str">
        <f>IFERROR(F47/I47-1,"n/a")</f>
        <v>n/a</v>
      </c>
      <c r="N47" s="60">
        <f>IFERROR(F47/J47-1,"n/a")</f>
        <v>0.2145936150664387</v>
      </c>
      <c r="O47" s="74">
        <f>'May-23'!O47+'June-23'!F47</f>
        <v>1057680</v>
      </c>
      <c r="P47" s="74">
        <f>'May-23'!P47+'June-23'!G47</f>
        <v>466163</v>
      </c>
      <c r="Q47" s="74">
        <f>'May-23'!Q47+'June-23'!H47</f>
        <v>4923</v>
      </c>
      <c r="R47" s="74">
        <f>'May-23'!R47+'June-23'!I47</f>
        <v>0</v>
      </c>
      <c r="S47" s="74">
        <f>'May-23'!S47+'June-23'!J47</f>
        <v>788552</v>
      </c>
      <c r="T47" s="120">
        <f>IFERROR(O47/P47-1,"n/a")</f>
        <v>1.2689059406259182</v>
      </c>
      <c r="U47" s="120">
        <f>IFERROR(O47/Q47-1,"n/a")</f>
        <v>213.84460694698356</v>
      </c>
      <c r="V47" s="120" t="str">
        <f>IFERROR(O47/R47-1,"n/a")</f>
        <v>n/a</v>
      </c>
      <c r="W47" s="121">
        <f>IFERROR(O47/S47-1,"n/a")</f>
        <v>0.34129391593705938</v>
      </c>
      <c r="X47" s="82">
        <v>2932981</v>
      </c>
      <c r="Y47" s="82">
        <v>533563</v>
      </c>
      <c r="Z47" s="84">
        <v>140552</v>
      </c>
      <c r="AA47" s="78">
        <v>2441594</v>
      </c>
      <c r="AC47" s="123"/>
    </row>
    <row r="48" spans="1:29" s="124" customFormat="1" ht="10.5">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0.9" thickBot="1">
      <c r="C51" s="35" t="s">
        <v>12</v>
      </c>
      <c r="D51" s="36"/>
      <c r="E51" s="37"/>
      <c r="F51" s="75">
        <f>F37+F40+F43+F46+F49</f>
        <v>347</v>
      </c>
      <c r="G51" s="75">
        <f t="shared" ref="G51:J52" si="10">G37+G40+G43+G46+G49</f>
        <v>314</v>
      </c>
      <c r="H51" s="75">
        <f t="shared" si="10"/>
        <v>21</v>
      </c>
      <c r="I51" s="75">
        <f t="shared" si="10"/>
        <v>0</v>
      </c>
      <c r="J51" s="75">
        <f t="shared" si="10"/>
        <v>278</v>
      </c>
      <c r="K51" s="66">
        <f>IFERROR(F51/G51-1,"n/a")</f>
        <v>0.10509554140127397</v>
      </c>
      <c r="L51" s="66">
        <f>IFERROR(F51/H51-1,"n/a")</f>
        <v>15.523809523809526</v>
      </c>
      <c r="M51" s="66" t="str">
        <f>IFERROR(F51/I51-1,"n/a")</f>
        <v>n/a</v>
      </c>
      <c r="N51" s="62">
        <f>IFERROR(F51/J51-1,"n/a")</f>
        <v>0.24820143884892087</v>
      </c>
      <c r="O51" s="75">
        <f t="shared" ref="O51:S52" si="11">O37+O40+O43+O46+O49</f>
        <v>1161</v>
      </c>
      <c r="P51" s="75">
        <f t="shared" si="11"/>
        <v>990</v>
      </c>
      <c r="Q51" s="75">
        <f t="shared" si="11"/>
        <v>46</v>
      </c>
      <c r="R51" s="75">
        <f t="shared" si="11"/>
        <v>42</v>
      </c>
      <c r="S51" s="75">
        <f t="shared" si="11"/>
        <v>883</v>
      </c>
      <c r="T51" s="66">
        <f>IFERROR(O51/P51-1,"n/a")</f>
        <v>0.17272727272727262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1097755</v>
      </c>
      <c r="G52" s="76">
        <f t="shared" si="10"/>
        <v>619923</v>
      </c>
      <c r="H52" s="76">
        <f t="shared" si="10"/>
        <v>29404</v>
      </c>
      <c r="I52" s="76">
        <f t="shared" si="10"/>
        <v>2213</v>
      </c>
      <c r="J52" s="76">
        <f t="shared" si="10"/>
        <v>828495</v>
      </c>
      <c r="K52" s="67">
        <f>IFERROR(F52/G52-1,"n/a")</f>
        <v>0.77079250164939839</v>
      </c>
      <c r="L52" s="67">
        <f>IFERROR(F52/H52-1,"n/a")</f>
        <v>36.333526050877431</v>
      </c>
      <c r="M52" s="67">
        <f>IFERROR(F52/I52-1,"n/a")</f>
        <v>495.04835065521917</v>
      </c>
      <c r="N52" s="63">
        <f>IFERROR(F52/J52-1,"n/a")</f>
        <v>0.32499894386809824</v>
      </c>
      <c r="O52" s="76">
        <f t="shared" si="11"/>
        <v>3100402</v>
      </c>
      <c r="P52" s="76">
        <f t="shared" si="11"/>
        <v>1700987</v>
      </c>
      <c r="Q52" s="76">
        <f t="shared" si="11"/>
        <v>59887</v>
      </c>
      <c r="R52" s="76">
        <f t="shared" si="11"/>
        <v>2213</v>
      </c>
      <c r="S52" s="76">
        <f t="shared" si="11"/>
        <v>2457357</v>
      </c>
      <c r="T52" s="67">
        <f>IFERROR(O52/P52-1,"n/a")</f>
        <v>0.82270763974092698</v>
      </c>
      <c r="U52" s="118">
        <f>IFERROR(O52/Q52-1,"n/a")</f>
        <v>50.770868468949857</v>
      </c>
      <c r="V52" s="118">
        <f>IFERROR(O52/R52-1,"n/a")</f>
        <v>1399.9950293718935</v>
      </c>
      <c r="W52" s="119">
        <f>IFERROR(O52/S52-1,"n/a")</f>
        <v>0.26168155461335085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5" ma:contentTypeDescription="Yeni belge oluşturun." ma:contentTypeScope="" ma:versionID="8164701ec6d8007232b42a73ba6f6f25">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8764404148d2f62436973b25a084f822"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37704963-F669-4E1D-82A7-1DF41DE5FA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31</vt:i4>
      </vt:variant>
      <vt:variant>
        <vt:lpstr>Named Ranges</vt:lpstr>
      </vt:variant>
      <vt:variant>
        <vt:i4>3</vt:i4>
      </vt:variant>
    </vt:vector>
  </HeadingPairs>
  <TitlesOfParts>
    <vt:vector size="34" baseType="lpstr">
      <vt:lpstr> </vt:lpstr>
      <vt:lpstr>Disclaimer</vt:lpstr>
      <vt:lpstr>Notes</vt:lpstr>
      <vt:lpstr>Occupancy_2023</vt:lpstr>
      <vt:lpstr>Traffic&gt;</vt:lpstr>
      <vt:lpstr>Sep-23</vt:lpstr>
      <vt:lpstr>Aug-23</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Martin Brown</cp:lastModifiedBy>
  <cp:lastPrinted>2022-08-04T14:43:41Z</cp:lastPrinted>
  <dcterms:created xsi:type="dcterms:W3CDTF">2021-12-10T09:13:50Z</dcterms:created>
  <dcterms:modified xsi:type="dcterms:W3CDTF">2023-10-17T10:45:03Z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